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_wagner\szintemelo\fay_projekt_2017_nyer\szamlak\elso_elszamolas\"/>
    </mc:Choice>
  </mc:AlternateContent>
  <xr:revisionPtr revIDLastSave="0" documentId="10_ncr:100000_{A222EBAD-D3FB-43C2-9E3B-0B0535047A66}" xr6:coauthVersionLast="31" xr6:coauthVersionMax="31" xr10:uidLastSave="{00000000-0000-0000-0000-000000000000}"/>
  <bookViews>
    <workbookView xWindow="0" yWindow="0" windowWidth="25200" windowHeight="11775" tabRatio="612" activeTab="1" xr2:uid="{00000000-000D-0000-FFFF-FFFF00000000}"/>
  </bookViews>
  <sheets>
    <sheet name="magyarazatok" sheetId="7" r:id="rId1"/>
    <sheet name="Ktgvetes" sheetId="2" r:id="rId2"/>
    <sheet name="ktgek_5mell" sheetId="3" r:id="rId3"/>
    <sheet name="tevneve" sheetId="4" r:id="rId4"/>
    <sheet name="Ktgkat" sheetId="1" r:id="rId5"/>
    <sheet name="Ktgtipus" sheetId="5" r:id="rId6"/>
    <sheet name="Ktgelem" sheetId="6" r:id="rId7"/>
    <sheet name="Munka1" sheetId="8" r:id="rId8"/>
  </sheets>
  <definedNames>
    <definedName name="ktgek5mell">ktgek_5mell!$A$1:$A$194</definedName>
    <definedName name="ktgelem">Ktgelem!$A$1:$E$51</definedName>
    <definedName name="ktgkat">Ktgkat!$A$1:$B$11</definedName>
    <definedName name="ktgtipus">Ktgtipus!$A$1:$D$25</definedName>
    <definedName name="_xlnm.Print_Area" localSheetId="6">Táblázat4[[#All],[Ktgelemkodmegn]:[Elszámolható]]</definedName>
    <definedName name="tevneve">tevneve!$A$1:$B$6</definedName>
  </definedNames>
  <calcPr calcId="179017"/>
</workbook>
</file>

<file path=xl/calcChain.xml><?xml version="1.0" encoding="utf-8"?>
<calcChain xmlns="http://schemas.openxmlformats.org/spreadsheetml/2006/main">
  <c r="CC20" i="2" l="1"/>
  <c r="CB20" i="2"/>
  <c r="CA20" i="2"/>
  <c r="BZ20" i="2"/>
  <c r="BX20" i="2"/>
  <c r="BW20" i="2"/>
  <c r="BV20" i="2"/>
  <c r="BU20" i="2"/>
  <c r="BT20" i="2"/>
  <c r="BS20" i="2"/>
  <c r="BR20" i="2"/>
  <c r="BP20" i="2"/>
  <c r="BO20" i="2"/>
  <c r="BN20" i="2"/>
  <c r="BM20" i="2"/>
  <c r="BK20" i="2"/>
  <c r="BJ20" i="2"/>
  <c r="BI20" i="2"/>
  <c r="BH20" i="2"/>
  <c r="BF20" i="2"/>
  <c r="BE20" i="2"/>
  <c r="BC20" i="2"/>
  <c r="BB20" i="2"/>
  <c r="BA20" i="2"/>
  <c r="AZ20" i="2"/>
  <c r="AX20" i="2"/>
  <c r="AW20" i="2"/>
  <c r="AV20" i="2"/>
  <c r="AU20" i="2"/>
  <c r="AT20" i="2"/>
  <c r="AS20" i="2"/>
  <c r="AR20" i="2"/>
  <c r="AP20" i="2"/>
  <c r="AO20" i="2"/>
  <c r="AN20" i="2"/>
  <c r="AM20" i="2"/>
  <c r="AL20" i="2"/>
  <c r="AK20" i="2"/>
  <c r="AJ20" i="2"/>
  <c r="AI20" i="2"/>
  <c r="AH20" i="2"/>
  <c r="AF20" i="2"/>
  <c r="AE20" i="2"/>
  <c r="G20" i="2"/>
  <c r="F20" i="2"/>
  <c r="CC16" i="2"/>
  <c r="CB16" i="2"/>
  <c r="CA16" i="2"/>
  <c r="BZ16" i="2"/>
  <c r="BY16" i="2"/>
  <c r="BK16" i="2"/>
  <c r="AX16" i="2"/>
  <c r="AK16" i="2"/>
  <c r="AJ16" i="2"/>
  <c r="AI16" i="2"/>
  <c r="AH16" i="2"/>
  <c r="AG16" i="2"/>
  <c r="AF16" i="2"/>
  <c r="AE16" i="2"/>
  <c r="G16" i="2"/>
  <c r="F16" i="2"/>
  <c r="CC12" i="2"/>
  <c r="CB12" i="2"/>
  <c r="CA12" i="2"/>
  <c r="BZ12" i="2"/>
  <c r="BY12" i="2"/>
  <c r="BX12" i="2"/>
  <c r="BW12" i="2"/>
  <c r="BL12" i="2"/>
  <c r="BK12" i="2"/>
  <c r="AY12" i="2"/>
  <c r="AX12" i="2"/>
  <c r="AL12" i="2"/>
  <c r="AK12" i="2"/>
  <c r="AJ12" i="2"/>
  <c r="AI12" i="2"/>
  <c r="AH12" i="2"/>
  <c r="AG12" i="2"/>
  <c r="AF12" i="2"/>
  <c r="AE12" i="2"/>
  <c r="G12" i="2"/>
  <c r="F12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P10" i="2"/>
  <c r="BO10" i="2"/>
  <c r="BN10" i="2"/>
  <c r="BM10" i="2"/>
  <c r="BL10" i="2"/>
  <c r="BK10" i="2"/>
  <c r="BJ10" i="2"/>
  <c r="BI10" i="2"/>
  <c r="BG10" i="2"/>
  <c r="BF10" i="2"/>
  <c r="BE10" i="2"/>
  <c r="BC10" i="2"/>
  <c r="BB10" i="2"/>
  <c r="BA10" i="2"/>
  <c r="AZ10" i="2"/>
  <c r="AY10" i="2"/>
  <c r="AX10" i="2"/>
  <c r="AW10" i="2"/>
  <c r="AV10" i="2"/>
  <c r="AT10" i="2"/>
  <c r="AS10" i="2"/>
  <c r="AR10" i="2"/>
  <c r="AP10" i="2"/>
  <c r="AO10" i="2"/>
  <c r="AN10" i="2"/>
  <c r="AL10" i="2"/>
  <c r="AK10" i="2"/>
  <c r="AJ10" i="2"/>
  <c r="AI10" i="2"/>
  <c r="AH10" i="2"/>
  <c r="AG10" i="2"/>
  <c r="AF10" i="2"/>
  <c r="AE10" i="2"/>
  <c r="G10" i="2"/>
  <c r="F10" i="2"/>
  <c r="CC8" i="2"/>
  <c r="CB8" i="2"/>
  <c r="CA8" i="2"/>
  <c r="BZ8" i="2"/>
  <c r="BY8" i="2"/>
  <c r="BX8" i="2"/>
  <c r="BW8" i="2"/>
  <c r="BV8" i="2"/>
  <c r="BU8" i="2"/>
  <c r="BT8" i="2"/>
  <c r="BS8" i="2"/>
  <c r="BR8" i="2"/>
  <c r="BP8" i="2"/>
  <c r="BO8" i="2"/>
  <c r="BN8" i="2"/>
  <c r="BM8" i="2"/>
  <c r="BL8" i="2"/>
  <c r="BK8" i="2"/>
  <c r="BJ8" i="2"/>
  <c r="BI8" i="2"/>
  <c r="BH8" i="2"/>
  <c r="BG8" i="2"/>
  <c r="BF8" i="2"/>
  <c r="BE8" i="2"/>
  <c r="BC8" i="2"/>
  <c r="BB8" i="2"/>
  <c r="BA8" i="2"/>
  <c r="AZ8" i="2"/>
  <c r="AY8" i="2"/>
  <c r="AX8" i="2"/>
  <c r="AW8" i="2"/>
  <c r="AV8" i="2"/>
  <c r="AU8" i="2"/>
  <c r="AT8" i="2"/>
  <c r="AS8" i="2"/>
  <c r="AR8" i="2"/>
  <c r="AP8" i="2"/>
  <c r="AO8" i="2"/>
  <c r="AN8" i="2"/>
  <c r="AM8" i="2"/>
  <c r="AL8" i="2"/>
  <c r="AK8" i="2"/>
  <c r="AJ8" i="2"/>
  <c r="AI8" i="2"/>
  <c r="AH8" i="2"/>
  <c r="AF8" i="2"/>
  <c r="AE8" i="2"/>
  <c r="G8" i="2"/>
  <c r="F8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X4" i="2"/>
  <c r="U4" i="2"/>
  <c r="T4" i="2"/>
  <c r="S4" i="2"/>
  <c r="Q4" i="2"/>
  <c r="J4" i="2"/>
  <c r="I4" i="2"/>
  <c r="G4" i="2"/>
  <c r="F4" i="2"/>
  <c r="AK21" i="2" l="1"/>
  <c r="BZ21" i="2"/>
  <c r="AH21" i="2"/>
  <c r="AI21" i="2"/>
  <c r="AJ21" i="2"/>
  <c r="CA21" i="2"/>
  <c r="BK21" i="2"/>
  <c r="CC21" i="2"/>
  <c r="F21" i="2"/>
  <c r="CB21" i="2"/>
  <c r="G21" i="2"/>
  <c r="AX21" i="2"/>
  <c r="AE21" i="2"/>
  <c r="AF21" i="2"/>
  <c r="M3" i="2"/>
  <c r="L3" i="2"/>
  <c r="K6" i="2"/>
  <c r="K7" i="2"/>
  <c r="K17" i="2"/>
  <c r="K18" i="2"/>
  <c r="K19" i="2"/>
  <c r="K9" i="2"/>
  <c r="K13" i="2"/>
  <c r="K11" i="2"/>
  <c r="K14" i="2"/>
  <c r="K15" i="2"/>
  <c r="K5" i="2"/>
  <c r="M4" i="2" l="1"/>
  <c r="L4" i="2"/>
  <c r="L2" i="6"/>
  <c r="L3" i="6"/>
  <c r="L4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1" i="6"/>
  <c r="L22" i="6"/>
  <c r="L23" i="6"/>
  <c r="L24" i="6"/>
  <c r="L25" i="6"/>
  <c r="L27" i="6"/>
  <c r="L28" i="6"/>
  <c r="L29" i="6"/>
  <c r="L30" i="6"/>
  <c r="L31" i="6"/>
  <c r="L32" i="6"/>
  <c r="L33" i="6"/>
  <c r="L34" i="6"/>
  <c r="L35" i="6"/>
  <c r="L36" i="6"/>
  <c r="L38" i="6"/>
  <c r="L39" i="6"/>
  <c r="L40" i="6"/>
  <c r="L41" i="6"/>
  <c r="L42" i="6"/>
  <c r="L43" i="6"/>
  <c r="L44" i="6"/>
  <c r="K2" i="6"/>
  <c r="K3" i="6"/>
  <c r="K4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1" i="6"/>
  <c r="K22" i="6"/>
  <c r="K23" i="6"/>
  <c r="K24" i="6"/>
  <c r="K25" i="6"/>
  <c r="K27" i="6"/>
  <c r="K28" i="6"/>
  <c r="K29" i="6"/>
  <c r="K30" i="6"/>
  <c r="K31" i="6"/>
  <c r="K32" i="6"/>
  <c r="K33" i="6"/>
  <c r="K34" i="6"/>
  <c r="K35" i="6"/>
  <c r="K36" i="6"/>
  <c r="K38" i="6"/>
  <c r="K39" i="6"/>
  <c r="K40" i="6"/>
  <c r="K41" i="6"/>
  <c r="K42" i="6"/>
  <c r="K43" i="6"/>
  <c r="K44" i="6"/>
  <c r="J2" i="6"/>
  <c r="J3" i="6"/>
  <c r="J4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1" i="6"/>
  <c r="J22" i="6"/>
  <c r="J23" i="6"/>
  <c r="J24" i="6"/>
  <c r="J25" i="6"/>
  <c r="J27" i="6"/>
  <c r="J28" i="6"/>
  <c r="J29" i="6"/>
  <c r="J30" i="6"/>
  <c r="J31" i="6"/>
  <c r="J32" i="6"/>
  <c r="J33" i="6"/>
  <c r="J34" i="6"/>
  <c r="J35" i="6"/>
  <c r="J36" i="6"/>
  <c r="J38" i="6"/>
  <c r="J39" i="6"/>
  <c r="J40" i="6"/>
  <c r="J41" i="6"/>
  <c r="J42" i="6"/>
  <c r="J43" i="6"/>
  <c r="J44" i="6"/>
  <c r="I2" i="6"/>
  <c r="I3" i="6"/>
  <c r="I4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1" i="6"/>
  <c r="I22" i="6"/>
  <c r="I23" i="6"/>
  <c r="I24" i="6"/>
  <c r="I25" i="6"/>
  <c r="I27" i="6"/>
  <c r="I28" i="6"/>
  <c r="I29" i="6"/>
  <c r="I30" i="6"/>
  <c r="I31" i="6"/>
  <c r="I32" i="6"/>
  <c r="I33" i="6"/>
  <c r="I34" i="6"/>
  <c r="I35" i="6"/>
  <c r="I36" i="6"/>
  <c r="I38" i="6"/>
  <c r="I39" i="6"/>
  <c r="I40" i="6"/>
  <c r="I41" i="6"/>
  <c r="I42" i="6"/>
  <c r="I43" i="6"/>
  <c r="I44" i="6"/>
  <c r="BR15" i="2" l="1"/>
  <c r="BS14" i="2"/>
  <c r="N13" i="2"/>
  <c r="BT14" i="2" l="1"/>
  <c r="BU14" i="2"/>
  <c r="BV14" i="2"/>
  <c r="BW15" i="2"/>
  <c r="AT15" i="2"/>
  <c r="AL15" i="2"/>
  <c r="BV15" i="2"/>
  <c r="BX15" i="2"/>
  <c r="AM14" i="2"/>
  <c r="AO15" i="2"/>
  <c r="AO14" i="2"/>
  <c r="AR15" i="2"/>
  <c r="AS15" i="2"/>
  <c r="AT14" i="2"/>
  <c r="AU14" i="2"/>
  <c r="AY15" i="2"/>
  <c r="BC14" i="2"/>
  <c r="BF14" i="2"/>
  <c r="BG15" i="2"/>
  <c r="BH15" i="2"/>
  <c r="BI15" i="2"/>
  <c r="BT15" i="2"/>
  <c r="AV15" i="2"/>
  <c r="AW15" i="2"/>
  <c r="BB15" i="2"/>
  <c r="BE15" i="2"/>
  <c r="BU15" i="2"/>
  <c r="AM15" i="2"/>
  <c r="AP15" i="2"/>
  <c r="AN14" i="2"/>
  <c r="AV14" i="2"/>
  <c r="AZ14" i="2"/>
  <c r="BC15" i="2"/>
  <c r="BH14" i="2"/>
  <c r="AN15" i="2"/>
  <c r="AP14" i="2"/>
  <c r="AR14" i="2"/>
  <c r="AU15" i="2"/>
  <c r="AW14" i="2"/>
  <c r="BA14" i="2"/>
  <c r="BB14" i="2"/>
  <c r="BE14" i="2"/>
  <c r="BF15" i="2"/>
  <c r="BI14" i="2"/>
  <c r="BJ14" i="2"/>
  <c r="BL15" i="2"/>
  <c r="BN14" i="2"/>
  <c r="BN15" i="2"/>
  <c r="BP15" i="2"/>
  <c r="BR14" i="2"/>
  <c r="BR16" i="2" s="1"/>
  <c r="BS15" i="2"/>
  <c r="BS16" i="2" s="1"/>
  <c r="AS14" i="2"/>
  <c r="AZ15" i="2"/>
  <c r="BA15" i="2"/>
  <c r="BG14" i="2"/>
  <c r="BJ15" i="2"/>
  <c r="BM14" i="2"/>
  <c r="BM15" i="2"/>
  <c r="BO14" i="2"/>
  <c r="BO15" i="2"/>
  <c r="BP14" i="2"/>
  <c r="BP16" i="2" s="1"/>
  <c r="F51" i="6"/>
  <c r="F50" i="6"/>
  <c r="F49" i="6"/>
  <c r="F48" i="6"/>
  <c r="F47" i="6"/>
  <c r="F46" i="6"/>
  <c r="F45" i="6"/>
  <c r="AS16" i="2" l="1"/>
  <c r="AN16" i="2"/>
  <c r="AV16" i="2"/>
  <c r="AU16" i="2"/>
  <c r="AT16" i="2"/>
  <c r="BF16" i="2"/>
  <c r="BC16" i="2"/>
  <c r="AO16" i="2"/>
  <c r="BG16" i="2"/>
  <c r="BL16" i="2"/>
  <c r="AY16" i="2"/>
  <c r="BN16" i="2"/>
  <c r="BJ16" i="2"/>
  <c r="BO16" i="2"/>
  <c r="BI16" i="2"/>
  <c r="BX16" i="2"/>
  <c r="BE16" i="2"/>
  <c r="AW16" i="2"/>
  <c r="AL16" i="2"/>
  <c r="AR16" i="2"/>
  <c r="AP16" i="2"/>
  <c r="BW16" i="2"/>
  <c r="BV16" i="2"/>
  <c r="BH16" i="2"/>
  <c r="BU16" i="2"/>
  <c r="BB16" i="2"/>
  <c r="BT16" i="2"/>
  <c r="BA16" i="2"/>
  <c r="I45" i="6"/>
  <c r="L45" i="6"/>
  <c r="K45" i="6"/>
  <c r="J45" i="6"/>
  <c r="I46" i="6"/>
  <c r="L46" i="6"/>
  <c r="J46" i="6"/>
  <c r="K46" i="6"/>
  <c r="K47" i="6"/>
  <c r="I47" i="6"/>
  <c r="J47" i="6"/>
  <c r="L47" i="6"/>
  <c r="K48" i="6"/>
  <c r="J48" i="6"/>
  <c r="I48" i="6"/>
  <c r="L48" i="6"/>
  <c r="K49" i="6"/>
  <c r="L49" i="6"/>
  <c r="J49" i="6"/>
  <c r="I49" i="6"/>
  <c r="J50" i="6"/>
  <c r="K50" i="6"/>
  <c r="I50" i="6"/>
  <c r="L50" i="6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BW21" i="2" l="1"/>
  <c r="AL21" i="2"/>
  <c r="BX21" i="2"/>
  <c r="N17" i="2"/>
  <c r="O14" i="2"/>
  <c r="BX25" i="2"/>
  <c r="AX25" i="2"/>
  <c r="O11" i="2"/>
  <c r="CD19" i="2"/>
  <c r="BD19" i="2"/>
  <c r="AQ19" i="2"/>
  <c r="AC19" i="2"/>
  <c r="AB19" i="2"/>
  <c r="N19" i="2"/>
  <c r="Q19" i="2" s="1"/>
  <c r="S19" i="2" s="1"/>
  <c r="T19" i="2" s="1"/>
  <c r="U19" i="2" s="1"/>
  <c r="I19" i="2" s="1"/>
  <c r="L19" i="2" s="1"/>
  <c r="CD18" i="2"/>
  <c r="BQ18" i="2"/>
  <c r="BD18" i="2"/>
  <c r="AC18" i="2"/>
  <c r="AB18" i="2"/>
  <c r="Q18" i="2"/>
  <c r="S18" i="2" s="1"/>
  <c r="T18" i="2" s="1"/>
  <c r="AC17" i="2"/>
  <c r="AB17" i="2"/>
  <c r="CD7" i="2"/>
  <c r="BQ7" i="2"/>
  <c r="BD7" i="2"/>
  <c r="AC7" i="2"/>
  <c r="AB7" i="2"/>
  <c r="N7" i="2"/>
  <c r="Q7" i="2" s="1"/>
  <c r="CD6" i="2"/>
  <c r="BQ6" i="2"/>
  <c r="BD6" i="2"/>
  <c r="AC6" i="2"/>
  <c r="AB6" i="2"/>
  <c r="Q6" i="2"/>
  <c r="S6" i="2" s="1"/>
  <c r="T6" i="2" s="1"/>
  <c r="CD5" i="2"/>
  <c r="BQ5" i="2"/>
  <c r="BD5" i="2"/>
  <c r="AC5" i="2"/>
  <c r="AB5" i="2"/>
  <c r="Q5" i="2"/>
  <c r="CD8" i="2" l="1"/>
  <c r="Q8" i="2"/>
  <c r="BD8" i="2"/>
  <c r="BQ8" i="2"/>
  <c r="Q17" i="2"/>
  <c r="Q20" i="2" s="1"/>
  <c r="BV11" i="2"/>
  <c r="AO11" i="2"/>
  <c r="AS11" i="2"/>
  <c r="BJ11" i="2"/>
  <c r="AP11" i="2"/>
  <c r="AT11" i="2"/>
  <c r="BA11" i="2"/>
  <c r="BN11" i="2"/>
  <c r="BT11" i="2"/>
  <c r="BE11" i="2"/>
  <c r="BR11" i="2"/>
  <c r="AN11" i="2"/>
  <c r="BU11" i="2"/>
  <c r="AU11" i="2"/>
  <c r="AU12" i="2" s="1"/>
  <c r="AR11" i="2"/>
  <c r="BF11" i="2"/>
  <c r="BB11" i="2"/>
  <c r="BM11" i="2"/>
  <c r="BS11" i="2"/>
  <c r="AV11" i="2"/>
  <c r="BH11" i="2"/>
  <c r="BH12" i="2" s="1"/>
  <c r="BG11" i="2"/>
  <c r="BP11" i="2"/>
  <c r="AW11" i="2"/>
  <c r="BI11" i="2"/>
  <c r="BO11" i="2"/>
  <c r="AM11" i="2"/>
  <c r="AM12" i="2" s="1"/>
  <c r="AZ11" i="2"/>
  <c r="BC11" i="2"/>
  <c r="I20" i="6"/>
  <c r="S5" i="2"/>
  <c r="U6" i="2"/>
  <c r="I6" i="2" s="1"/>
  <c r="L6" i="2" s="1"/>
  <c r="AG6" i="2"/>
  <c r="AQ6" i="2" s="1"/>
  <c r="CE6" i="2" s="1"/>
  <c r="X19" i="2"/>
  <c r="J19" i="2" s="1"/>
  <c r="M19" i="2" s="1"/>
  <c r="BG19" i="2"/>
  <c r="BG20" i="2" s="1"/>
  <c r="AG18" i="2"/>
  <c r="AQ18" i="2" s="1"/>
  <c r="CE18" i="2" s="1"/>
  <c r="U18" i="2"/>
  <c r="I18" i="2" s="1"/>
  <c r="L18" i="2" s="1"/>
  <c r="S7" i="2"/>
  <c r="T7" i="2" s="1"/>
  <c r="N9" i="2"/>
  <c r="I51" i="6" l="1"/>
  <c r="S17" i="2"/>
  <c r="S20" i="2" s="1"/>
  <c r="BM12" i="2"/>
  <c r="BG12" i="2"/>
  <c r="AZ12" i="2"/>
  <c r="BI12" i="2"/>
  <c r="AW12" i="2"/>
  <c r="AV12" i="2"/>
  <c r="BB12" i="2"/>
  <c r="BP12" i="2"/>
  <c r="BF12" i="2"/>
  <c r="BU12" i="2"/>
  <c r="BT12" i="2"/>
  <c r="AN12" i="2"/>
  <c r="BA12" i="2"/>
  <c r="BE12" i="2"/>
  <c r="BN12" i="2"/>
  <c r="AO12" i="2"/>
  <c r="BO12" i="2"/>
  <c r="BS12" i="2"/>
  <c r="AR12" i="2"/>
  <c r="BR12" i="2"/>
  <c r="AT12" i="2"/>
  <c r="AP12" i="2"/>
  <c r="BJ12" i="2"/>
  <c r="AS12" i="2"/>
  <c r="BV12" i="2"/>
  <c r="BC12" i="2"/>
  <c r="S8" i="2"/>
  <c r="BQ19" i="2"/>
  <c r="CE19" i="2" s="1"/>
  <c r="V19" i="2" s="1"/>
  <c r="T5" i="2"/>
  <c r="J20" i="6"/>
  <c r="J51" i="6"/>
  <c r="V18" i="2"/>
  <c r="X18" i="2"/>
  <c r="J18" i="2" s="1"/>
  <c r="M18" i="2" s="1"/>
  <c r="U7" i="2"/>
  <c r="AG7" i="2"/>
  <c r="AQ7" i="2" s="1"/>
  <c r="CE7" i="2" s="1"/>
  <c r="X6" i="2"/>
  <c r="J6" i="2" s="1"/>
  <c r="M6" i="2" s="1"/>
  <c r="V6" i="2"/>
  <c r="Q9" i="2"/>
  <c r="Q10" i="2" s="1"/>
  <c r="O13" i="2"/>
  <c r="T17" i="2" l="1"/>
  <c r="T20" i="2" s="1"/>
  <c r="BO21" i="2"/>
  <c r="BC21" i="2"/>
  <c r="BJ21" i="2"/>
  <c r="AT21" i="2"/>
  <c r="AP21" i="2"/>
  <c r="AW21" i="2"/>
  <c r="AO21" i="2"/>
  <c r="AN21" i="2"/>
  <c r="BG21" i="2"/>
  <c r="BP21" i="2"/>
  <c r="BI21" i="2"/>
  <c r="BE21" i="2"/>
  <c r="BT21" i="2"/>
  <c r="BU21" i="2"/>
  <c r="AV21" i="2"/>
  <c r="BA21" i="2"/>
  <c r="BS21" i="2"/>
  <c r="AS21" i="2"/>
  <c r="AR21" i="2"/>
  <c r="BN21" i="2"/>
  <c r="BR21" i="2"/>
  <c r="BF21" i="2"/>
  <c r="BV21" i="2"/>
  <c r="BB21" i="2"/>
  <c r="AG5" i="2"/>
  <c r="T8" i="2"/>
  <c r="K20" i="6"/>
  <c r="U5" i="2"/>
  <c r="I26" i="6"/>
  <c r="I7" i="2"/>
  <c r="K51" i="6"/>
  <c r="S9" i="2"/>
  <c r="X7" i="2"/>
  <c r="J7" i="2" s="1"/>
  <c r="M7" i="2" s="1"/>
  <c r="V7" i="2"/>
  <c r="Q11" i="2"/>
  <c r="Q12" i="2" s="1"/>
  <c r="AX23" i="2"/>
  <c r="U17" i="2" l="1"/>
  <c r="I17" i="2" s="1"/>
  <c r="AG8" i="2"/>
  <c r="S10" i="2"/>
  <c r="AQ5" i="2"/>
  <c r="L20" i="6"/>
  <c r="U8" i="2"/>
  <c r="I5" i="2"/>
  <c r="X5" i="2"/>
  <c r="J26" i="6"/>
  <c r="L7" i="2"/>
  <c r="I37" i="6"/>
  <c r="L51" i="6"/>
  <c r="BQ11" i="2"/>
  <c r="BQ12" i="2" s="1"/>
  <c r="CD11" i="2"/>
  <c r="CD12" i="2" s="1"/>
  <c r="AQ11" i="2"/>
  <c r="AQ12" i="2" s="1"/>
  <c r="BD11" i="2"/>
  <c r="BD12" i="2" s="1"/>
  <c r="BL17" i="2" l="1"/>
  <c r="BL20" i="2" s="1"/>
  <c r="U20" i="2"/>
  <c r="AY17" i="2"/>
  <c r="AY21" i="2" s="1"/>
  <c r="BY17" i="2"/>
  <c r="BY21" i="2" s="1"/>
  <c r="AG17" i="2"/>
  <c r="AG21" i="2" s="1"/>
  <c r="X17" i="2"/>
  <c r="J17" i="2" s="1"/>
  <c r="AQ8" i="2"/>
  <c r="X8" i="2"/>
  <c r="CE5" i="2"/>
  <c r="BY20" i="2"/>
  <c r="L17" i="2"/>
  <c r="L20" i="2" s="1"/>
  <c r="I20" i="2"/>
  <c r="J37" i="6"/>
  <c r="S12" i="2"/>
  <c r="L5" i="2"/>
  <c r="I8" i="2"/>
  <c r="V5" i="2"/>
  <c r="CE8" i="2"/>
  <c r="J5" i="2"/>
  <c r="T11" i="2"/>
  <c r="K37" i="6" s="1"/>
  <c r="CD17" i="2"/>
  <c r="CD20" i="2" s="1"/>
  <c r="AQ17" i="2"/>
  <c r="AQ20" i="2" s="1"/>
  <c r="CE11" i="2"/>
  <c r="CE12" i="2" s="1"/>
  <c r="X20" i="2" l="1"/>
  <c r="AG20" i="2"/>
  <c r="AY20" i="2"/>
  <c r="BD17" i="2"/>
  <c r="BD20" i="2" s="1"/>
  <c r="BQ17" i="2"/>
  <c r="BQ20" i="2" s="1"/>
  <c r="BL21" i="2"/>
  <c r="L8" i="2"/>
  <c r="M17" i="2"/>
  <c r="M20" i="2" s="1"/>
  <c r="J20" i="2"/>
  <c r="U11" i="2"/>
  <c r="X11" i="2" s="1"/>
  <c r="T12" i="2"/>
  <c r="M5" i="2"/>
  <c r="J8" i="2"/>
  <c r="L37" i="6"/>
  <c r="B8" i="7"/>
  <c r="B7" i="7"/>
  <c r="CE17" i="2" l="1"/>
  <c r="CE20" i="2" s="1"/>
  <c r="V11" i="2"/>
  <c r="M8" i="2"/>
  <c r="J11" i="2"/>
  <c r="X12" i="2"/>
  <c r="I11" i="2"/>
  <c r="U12" i="2"/>
  <c r="BQ15" i="2"/>
  <c r="BQ14" i="2"/>
  <c r="V17" i="2" l="1"/>
  <c r="L11" i="2"/>
  <c r="L12" i="2" s="1"/>
  <c r="I12" i="2"/>
  <c r="M11" i="2"/>
  <c r="M12" i="2" s="1"/>
  <c r="J12" i="2"/>
  <c r="Q13" i="2"/>
  <c r="Q14" i="2"/>
  <c r="Q15" i="2"/>
  <c r="S15" i="2" s="1"/>
  <c r="CD9" i="2"/>
  <c r="CD13" i="2"/>
  <c r="CD14" i="2"/>
  <c r="CD15" i="2"/>
  <c r="BD14" i="2"/>
  <c r="BD15" i="2"/>
  <c r="AQ14" i="2"/>
  <c r="AQ15" i="2"/>
  <c r="AC13" i="2"/>
  <c r="AC9" i="2"/>
  <c r="AC11" i="2"/>
  <c r="AB11" i="2"/>
  <c r="CD10" i="2" l="1"/>
  <c r="CD16" i="2"/>
  <c r="Q16" i="2"/>
  <c r="I5" i="6"/>
  <c r="I52" i="6" s="1"/>
  <c r="AZ13" i="2"/>
  <c r="AM13" i="2"/>
  <c r="BM13" i="2"/>
  <c r="S14" i="2"/>
  <c r="AB14" i="2"/>
  <c r="AB15" i="2"/>
  <c r="AB13" i="2"/>
  <c r="AB9" i="2"/>
  <c r="AC15" i="2"/>
  <c r="AC14" i="2"/>
  <c r="T15" i="2"/>
  <c r="U15" i="2" s="1"/>
  <c r="S13" i="2"/>
  <c r="S16" i="2" s="1"/>
  <c r="S21" i="2" s="1"/>
  <c r="CE14" i="2"/>
  <c r="CE15" i="2"/>
  <c r="T9" i="2"/>
  <c r="CD21" i="2" l="1"/>
  <c r="T10" i="2"/>
  <c r="Q21" i="2"/>
  <c r="AZ16" i="2"/>
  <c r="AQ13" i="2"/>
  <c r="AQ16" i="2" s="1"/>
  <c r="AM16" i="2"/>
  <c r="BM16" i="2"/>
  <c r="K26" i="6"/>
  <c r="X15" i="2"/>
  <c r="J15" i="2" s="1"/>
  <c r="M15" i="2" s="1"/>
  <c r="I15" i="2"/>
  <c r="L15" i="2" s="1"/>
  <c r="T13" i="2"/>
  <c r="J5" i="6"/>
  <c r="J52" i="6" s="1"/>
  <c r="T14" i="2"/>
  <c r="U14" i="2" s="1"/>
  <c r="U9" i="2"/>
  <c r="BQ13" i="2"/>
  <c r="BQ16" i="2" s="1"/>
  <c r="BD13" i="2"/>
  <c r="BD16" i="2" s="1"/>
  <c r="V15" i="2"/>
  <c r="AZ21" i="2" l="1"/>
  <c r="U10" i="2"/>
  <c r="BM21" i="2"/>
  <c r="T16" i="2"/>
  <c r="T21" i="2" s="1"/>
  <c r="L26" i="6"/>
  <c r="I9" i="2"/>
  <c r="X14" i="2"/>
  <c r="J14" i="2" s="1"/>
  <c r="M14" i="2" s="1"/>
  <c r="I14" i="2"/>
  <c r="L14" i="2" s="1"/>
  <c r="V14" i="2"/>
  <c r="AM9" i="2"/>
  <c r="AU9" i="2"/>
  <c r="U13" i="2"/>
  <c r="K5" i="6"/>
  <c r="K52" i="6" s="1"/>
  <c r="BH9" i="2"/>
  <c r="X9" i="2"/>
  <c r="CE13" i="2"/>
  <c r="CE16" i="2" s="1"/>
  <c r="I10" i="2" l="1"/>
  <c r="X10" i="2"/>
  <c r="U16" i="2"/>
  <c r="BH10" i="2"/>
  <c r="AU10" i="2"/>
  <c r="AM10" i="2"/>
  <c r="J9" i="2"/>
  <c r="L9" i="2"/>
  <c r="I13" i="2"/>
  <c r="V13" i="2"/>
  <c r="BD9" i="2"/>
  <c r="AQ9" i="2"/>
  <c r="BQ9" i="2"/>
  <c r="L5" i="6"/>
  <c r="L52" i="6" s="1"/>
  <c r="X13" i="2"/>
  <c r="L10" i="2" l="1"/>
  <c r="AM21" i="2"/>
  <c r="U21" i="2"/>
  <c r="AU21" i="2"/>
  <c r="BH21" i="2"/>
  <c r="X16" i="2"/>
  <c r="L13" i="2"/>
  <c r="L16" i="2" s="1"/>
  <c r="I16" i="2"/>
  <c r="I21" i="2" s="1"/>
  <c r="BD10" i="2"/>
  <c r="BQ10" i="2"/>
  <c r="AQ10" i="2"/>
  <c r="M9" i="2"/>
  <c r="J10" i="2"/>
  <c r="J13" i="2"/>
  <c r="CE9" i="2"/>
  <c r="M10" i="2" l="1"/>
  <c r="CE10" i="2"/>
  <c r="CE21" i="2" s="1"/>
  <c r="L21" i="2"/>
  <c r="BD21" i="2"/>
  <c r="AQ21" i="2"/>
  <c r="BQ21" i="2"/>
  <c r="X21" i="2"/>
  <c r="J16" i="2"/>
  <c r="V9" i="2"/>
  <c r="M13" i="2"/>
  <c r="J21" i="2" l="1"/>
  <c r="M16" i="2"/>
  <c r="M2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Drimbe István</author>
  </authors>
  <commentList>
    <comment ref="A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Feladat rövid, összefoglaló elnevezése, mint a: "Óvodai egészségnevelési és sportprogram"</t>
        </r>
      </text>
    </comment>
    <comment ref="C2" authorId="0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>Drimbe István:
A feladat részletes leírása indikátorszámokkal, mennyiségekkel, egyésgárakkal, mint pl.: 8 óra informatika oktatás, 1 fő oktató, 1800Ft/óra bruttó megbízási díjjal, vagy 10 db Intel Pentium xy számítógép kellékekkel, 120000Ft/db, stb.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Ha van a szolgáltatásnak, eszköznek értelmezhető egységára, kérem ide beírni. Ha nincs, akkor a nettó összeget.</t>
        </r>
      </text>
    </comment>
    <comment ref="O2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Ha van a szolgáltatásnak, eszköznek értelmezhető mennyisége, kérem ide beírni. Ha nincs, akkor 1-et.</t>
        </r>
      </text>
    </comment>
    <comment ref="P2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Ha van a szolgáltatásnak, eszköznek értelmezhető mennyiségi egysége, kérem ide beírni</t>
        </r>
      </text>
    </comment>
    <comment ref="Q2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Nettó egységár és a mennyiség szorzata. Ha a mennyiség nem értelmezhető, akkor az legyen 1 egység.</t>
        </r>
      </text>
    </comment>
    <comment ref="R2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Lehet 0-27%</t>
        </r>
      </text>
    </comment>
    <comment ref="S2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Nettó összeg és az ÁFA % szorzata.</t>
        </r>
      </text>
    </comment>
    <comment ref="T2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Nettó összeg + ÁFA összege</t>
        </r>
      </text>
    </comment>
    <comment ref="U2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Alapvetően a bruttó összeggel egyenlő, ha az elszámolható teljes mértékben. Remélhetőleg mindegyik számla ilyen lesz...</t>
        </r>
      </text>
    </comment>
    <comment ref="V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Ha az elszámolható összeg és a havi lebontásban szereplő összegek összesenje nem  egyezik, akkor hibát ír ki.</t>
        </r>
      </text>
    </comment>
    <comment ref="W2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Ennyi van a TSZ-ben jelenleg.</t>
        </r>
      </text>
    </comment>
    <comment ref="X2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Az elszámolható összeg és a támogatási intenzitás szorzata.</t>
        </r>
      </text>
    </comment>
    <comment ref="Z2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A szoft tevékenységeket a 3.1.1 B pontba kell sorolni.</t>
        </r>
      </text>
    </comment>
    <comment ref="AA2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Költségelemeket a Ktgelem fülön lehet megnézni, amelyek az EPTK-ból lettek kimásolva, de megtalálhatóak a felhívásban is. Még további információkat lehet olvasni a 272/2014 korm. Rend. 5. sz. mellékletében is.
Hibás a tervezés, ha  több költségelemet is ki tudnátok választani. Pl. munkabér és járulékait külön sorba kell írni, de ugyanígy a számítógépet és a szoftvert is.</t>
        </r>
      </text>
    </comment>
    <comment ref="AB2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Költségelem kiválasztásakor automatikus beírodik.</t>
        </r>
      </text>
    </comment>
    <comment ref="AC2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Költségelem kiválasztásakor automatikusan beírodik.</t>
        </r>
      </text>
    </comment>
    <comment ref="AD2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38"/>
          </rPr>
          <t>Drimbe István:</t>
        </r>
        <r>
          <rPr>
            <sz val="8"/>
            <color indexed="81"/>
            <rFont val="Tahoma"/>
            <family val="2"/>
            <charset val="238"/>
          </rPr>
          <t xml:space="preserve">
Nagy segítség a tervezés jóságának ellenőrzésekor, ha a könyvelőt megkérdezitek, hogy a feladatot melyik főkönyvi számra fogja könyvelni. Ha több főkönyvi számot is mond, akkor hibás a tervezés.</t>
        </r>
      </text>
    </comment>
  </commentList>
</comments>
</file>

<file path=xl/sharedStrings.xml><?xml version="1.0" encoding="utf-8"?>
<sst xmlns="http://schemas.openxmlformats.org/spreadsheetml/2006/main" count="718" uniqueCount="440">
  <si>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</si>
  <si>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</si>
  <si>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</si>
  <si>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</si>
  <si>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</si>
  <si>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</si>
  <si>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</si>
  <si>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</si>
  <si>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</si>
  <si>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</si>
  <si>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</si>
  <si>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</si>
  <si>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Részletes leírás</t>
  </si>
  <si>
    <t>Mennyiség</t>
  </si>
  <si>
    <t>Mennyiségi egység</t>
  </si>
  <si>
    <t>Nettó egységár</t>
  </si>
  <si>
    <t>Nettó összeg</t>
  </si>
  <si>
    <t>Le nem vonható ÁFA</t>
  </si>
  <si>
    <t>Bruttó összeg</t>
  </si>
  <si>
    <t>Elszámolható összeg</t>
  </si>
  <si>
    <t>Támogatási intenzitás</t>
  </si>
  <si>
    <t>Támogatás összege</t>
  </si>
  <si>
    <t>Elszámolható költség 2018. év</t>
  </si>
  <si>
    <t>3.2. Előkészítés költségei</t>
  </si>
  <si>
    <t>3.2.1. Projekt előkészítés jogcímén a következő költségek számolhatók el:</t>
  </si>
  <si>
    <t>3.2.1.1.1. megvalósíthatósági tanulmány,</t>
  </si>
  <si>
    <t>3.2.1.1.2. környezeti hatásvizsgálat, előzetes vizsgálat, egységes környezethasználati engedélyhez kapcsolódó vizsgálat,</t>
  </si>
  <si>
    <t>3.2.1.1.3. egyéb szükséges háttértanulmányok, szakvélemények, beleértve a beruházással érintett terület ökológiai állapotának felmérését és egyéb, horizontális követelményhez kapcsolódó adatszolgáltatás biztosítása érdekében felmerülő költséget,</t>
  </si>
  <si>
    <t>3.2.1.2. szükséges engedélyezési dokumentumok, műszaki tervek, kiviteli és tendertervek és ezek hatósági díjának (illeték, igazgatási szolgáltatási díj, egyéb eljárási költség) költségei, ideértve a művelési ág váltását, művelési ágból való kivétel adminisztratív költségét is,</t>
  </si>
  <si>
    <t>3.2.1.3. tervellenőr költsége, ha alkalmazása jogszabály alapján kötelező,</t>
  </si>
  <si>
    <t>3.2.1.5. előzetes igényfelmérés, célcsoport elemzése, piackutatás, szakértői hálózatépítés, szakértői műhelymunkák,</t>
  </si>
  <si>
    <t>3.2.1.6. szükségletfelmérés, helyzetfeltárás,</t>
  </si>
  <si>
    <t>3.2.1.7. társadalmi partnerek, érintettek bevonásával kapcsolatos költségek (ha a beruházás problémamentes megkezdéséhez indokolt, pl. helyi népszavazás, közmeghallgatás),</t>
  </si>
  <si>
    <t>3.2.1.8. előkészítéshez kapcsolódó egyéb szakértői tanácsadás.</t>
  </si>
  <si>
    <t>3.2.3. Kizárólag előkészítési tevékenységet támogató projektekre a százalékos korlátozást nem kell érvényesíteni, ebben az esetben azonban elszámoló bizonylatok alapján történik az elszámolás.</t>
  </si>
  <si>
    <t>3.3. Beruházások</t>
  </si>
  <si>
    <t>3.3.1. Az Útmutató értelmezésében beruházás a számvitelről szóló 2000. évi C. törvény (a továbbiakban: Sztv.) 3. § (4) bekezdés 7. és 8. pontjának megfelelő tevékenység.</t>
  </si>
  <si>
    <t>3.3.2. Beruházás költségei alatt az Útmutató a Sztv. hatálya alá tartozó kedvezményezettek esetében az Sztv. 47. §, 48. § és 51. §-a által meghatározottakat, a személyi jövedelemadóról szóló 1995. évi CXVII. törvény (a továbbiakban: Szja.) hatálya alá tartozó kedvezményezettek esetében az Szja. 3. § 54. pontjában meghatározottakat érti a következő eltéréssel. Az Útmutató 6. pontjában a nem elszámolható költségek között felsorolt - egyébként az Sztv. szerint a beruházás bekerülési értékébe, illetve az Szja. szerint a beruházási költségbe beletartozó - költségek nem elszámolhatóak.</t>
  </si>
  <si>
    <t>3.3.4. Beruházási költség idegen tulajdonban lévő tárgyi eszközön (ideértve a földterületet, ingatlant) is elszámolható lehet, ha a kedvezményezett az idegen tulajdon használatára vonatkozóan jogalappal rendelkezik, és megfelel a felhívásban megfogalmazott feltételeknek.</t>
  </si>
  <si>
    <t>3.3.5. A projektfenntartási kötelezettséget a bérelt eszközön, a földterületen, az ingatlanon vagy az ingatlanban megvalósított beruházások esetében is teljesíteni kell.</t>
  </si>
  <si>
    <t>3.3.6. Ingatlanvásárlás</t>
  </si>
  <si>
    <t>3.3.6.1. Az Útmutató 3.3.6. pontja az Sztv. szerinti ingatlanok és kapcsolódó vagyoni értékű jogok számlacsoportba tartozó tételekre vonatkozik.</t>
  </si>
  <si>
    <t>3.3.6.2. Ha a projekt megvalósítása olyan ingatlanokat érint, amelyekhez az Sztv. 26. § (3) bekezdése szerinti vagyoni értékű jogok kapcsolódnak és a projekt nem megvalósítható a vagyoni értékű jogok megváltása nélkül, ezen költségek elszámolhatóak.</t>
  </si>
  <si>
    <t>3.3.6.3. Az ingatlan értéke, valamint az ingatlanhoz kapcsolódó vagyoni értékű jogok megváltásának költsége kizárólag független árszakértői vagy értékbecslői határozat vagy szakvélemény vagy jogszabályban meghatalmazott hivatalos szerv (pl. a fővárosi és megyei kormányhivatalokról szóló 288/2010. (XII. 21.) Korm. rendelet 24. § (2) bekezdése alapján a kisajátításról szóló 2007. évi CXXIII. törvény 41. § (3a) bekezdése szerinti kisajátítási hatóság: a fővárosi és megyei kormányhivatal) által megállapított összeg erejéig lehet elszámolható. Az adás-vétellel kapcsolatos valamennyi költség - pl. ügyvédi díjak, értékbecslés, kisajátítási terv, kártalanítási költségek - elszámolható.</t>
  </si>
  <si>
    <t>3.3.7. Egyéb, ingatlanhoz kapcsolódó kártalanítási költségek</t>
  </si>
  <si>
    <t>3.3.7.1. Egyéb, ingatlanhoz kapcsolódó, tulajdonszerzéssel nem járó kártalanítási költségek, pénzbeli térítések (pl. vezetékjogi kártalanítás, fennálló bérleti jog és a beruházással érintett ingatlan használatára vonatkozó jogviszony megszüntetésének költségei) elszámolhatóak, ha a projekt megvalósításához közvetlenül és elengedhetetlenül kapcsolódnak.</t>
  </si>
  <si>
    <t>3.3.7.2. Mivel az Útmutató 3.3.7.1. pontja szerinti költségek nem ingatlan tulajdonszerzéshez kapcsolódnak, ezért ezeket nem kell figyelembe venni az ingatlanvásárlásra vonatkozó százalékos korlát számítása során.</t>
  </si>
  <si>
    <t>3.3.8. Terület-előkészítés</t>
  </si>
  <si>
    <t>3.3.8.1. Elszámolhatók a projekt célkitűzéseihez illeszkedő terület beruházásra alkalmassá tétele érdekében végzett előkészítő munkák költségei.</t>
  </si>
  <si>
    <t>3.3.8.2. A terület-előkészítés összes elszámolható költsége nem haladhatja meg a projekt összes elszámolható költségének 2%-át.</t>
  </si>
  <si>
    <t>3.3.8.3. Kizárólag terület-előkészítési tevékenységet támogató projektekre a százalékos korlátozást nem kell érvényesíteni, ebben az esetben azonban elszámoló bizonylatok alapján történik az elszámolás.</t>
  </si>
  <si>
    <t>3.3.9. Építés</t>
  </si>
  <si>
    <t>3.3.9.1. Építés (átalakítás, bővítés, felújítás), épület-kivitelezés költsége akkor számolható el, ha az a projekt végrehajtásához szükséges, vagyis olyan épületek, építmények építési és értéknövelő felújítási, bővítési költségei számolhatók el, amelyekhez támogatott tevékenységek köthetők.</t>
  </si>
  <si>
    <t>3.3.9.2. Az építési költségek alatt kell érteni az új építésen túl minden, az építmény rendeltetésszerű hasznosítását lehetővé tevő átalakítást, felújítást, bővítést is.</t>
  </si>
  <si>
    <t>3.3.9.3. Az akadálymentes hozzáférést biztosító átalakítási költségek elszámolhatók, ha az akadálymentesítés végrehajtása nélkül az épület nem lenne alkalmas a feladat ellátására. Az akadálymentesítés szükségességét és az átalakítási terv megfelelőségét szakvéleménnyel kell alátámasztani.</t>
  </si>
  <si>
    <t>3.3.10. Eszközbeszerzések</t>
  </si>
  <si>
    <t>3.3.10.1. Tárgyi eszközök beszerzése</t>
  </si>
  <si>
    <t>3.3.10.1.2. Az eszköznek meg kell felelnie a hatályos szabványoknak és normáknak.</t>
  </si>
  <si>
    <t>3.3.10.1.3. Támogatásból beszerzett tárgyi eszközök után értékcsökkenés nem számolható el a projekt keretében.</t>
  </si>
  <si>
    <t>3.3.10.1.4. Próbaüzem költségei elszámolhatóak, a próbaüzem alatt keletkező bevételek kezelésére a projekt-bevételek kezelésére vonatkozó szabályokat kell alkalmazni az Útmutató 4.4. pontja szerint.</t>
  </si>
  <si>
    <t>3.3.10.1.5. Főszabály szerint új, kereskedelmi forgalomban, vagy gyártótól beszerezhető, első üzembe-helyezésű gépek, technológiai berendezések, eszközök, anyagok beszerzése és beépítése támogatható. Az „új” jelző csak olyan beruházási jellegű termékeket illet meg, amelyeknél a kedvezményezett rendelkezik a vétel időpontjában (a számlakiállítás dátuma) kezdődő termékfelelősségi, garanciális és szavatossági jogainak érvényesíthetőségéhez szükséges, a gyártó és a forgalmazó által kibocsátott, hiteles dokumentumokkal.</t>
  </si>
  <si>
    <t>3.3.10.2. Használt eszköz beszerzése</t>
  </si>
  <si>
    <t>3.3.10.2.1. A főszabálytól eltérően a következő feltételek teljesülése esetén elszámolható a használt eszköz beszerzése:</t>
  </si>
  <si>
    <t>3.3.10.2.1.1. adott eszközt a megelőző hét évben nem európai uniós vagy hazai támogatásból szerezték be, vagy állították elő, amit az eladó igazolni tud, és más megoldás (új eszköz beszerzése, lízing stb.) igénybevétele nem indokolt,</t>
  </si>
  <si>
    <t>3.3.10.2.1.2. az eszköz eladója igazolja az eszköz eredetét,</t>
  </si>
  <si>
    <t>3.3.10.2.1.3. a használt eszköz értéke nem érheti el a hasonló rendeltetésű, azzal azonos, vagy közel azonos műszaki paraméterekkel rendelkező új eszköz piaci értékét, kivéve, ha a felhívás alapján kifejezetten cél a használt (korhű) eszközök beszerzése, valamint a használt eszköz ára nem haladhatja meg a piaci árat (ennek igazolása történhet pl. független értékbecslő igénybevételével vagy a társasági adóról és az osztalékadóról szóló 1996. évi LXXXI. törvényben (a továbbiakban: Taotv.) foglalt értékcsökkenési leírás mértékek alkalmazásával),</t>
  </si>
  <si>
    <t>3.3.10.2.1.4. a használt eszköznek is meg kell felelnie a hatályos szabványoknak, normáknak, technológiai és egyéb műszaki feltételeknek.</t>
  </si>
  <si>
    <t>3.3.10.3. Immateriális javak beszerzése</t>
  </si>
  <si>
    <t>3.3.10.3.1. A projekt megvalósításához szükséges, az Sztv. 25. §-a szerinti immateriális javak (pl. szellemi termékek felhasználásának joga, licencek) Sztv. 47-51. §-a szerinti bekerülési értéke elszámolható (ideértve a bekerülési érték részét képező, esetlegesen a projektmegvalósítás időtartamán átnyúló ún. üzemeltetés támogatási díjakat is).</t>
  </si>
  <si>
    <t>3.3.11. Lízing</t>
  </si>
  <si>
    <t>3.3.11.1. Kizárólag a Sztv. 3. § (8) bekezdés 13. pontja szerinti pénzügyi lízing számolható el.</t>
  </si>
  <si>
    <t>3.3.11.2. Támogatott lízingügylet esetén kizárólag a lízingbe vevőnek nyújtható támogatás,</t>
  </si>
  <si>
    <t>a támogatás kedvezményezettje tehát közvetlenül a lízingbe vevő.</t>
  </si>
  <si>
    <t>3.3.11.3. A számlával vagy egyéb, azonos bizonyító erejű számviteli bizonylattal igazolt lízingdíj tőkerésze elszámolható, ha a lízing az eszköz használatának legkedvezőbb módja, ellenkező esetben a többletköltségeket le kell vonni az elszámolható költségekből.</t>
  </si>
  <si>
    <t>3.3.11.4. Zártvégű pénzügyi lízing esetén, ha a legrövidebb lízingelési időszak egyenlő az eszköz hasznos élettartamával, a támogatás alapjául szolgáló elszámolható költség nem haladhatja meg az eszköz piaci értékét.</t>
  </si>
  <si>
    <t>3.3.11.5. Nyíltvégű pénzügyi lízing esetén, ha a legrövidebb lízingelési időszak nem egyenlő az eszköz hasznos élettartalmával, a lízing díjakra a támogatható projekt megvalósítási időszakának arányában nyújtható közösségi társfinanszírozással támogatás. Ebben az esetben a lízingbe vevőnek bizonyítania kell, hogy a lízing volt a legköltséghatékonyabb módszer a berendezés használatának megszerzésére. Ha a költségek egyéb módszer alkalmazása (például a berendezés bérbevétele) esetén alacsonyabbak lettek volna, a többletköltséget le kell vonni a támogatható kiadásokból.</t>
  </si>
  <si>
    <t>3.3.11.6. A lízingszerződéssel összefüggő egyéb költségek (pl. kamat, árfolyam-különbözet) nem elszámolhatók. Az elszámolás alapját kizárólag a projekt megvalósítás során ténylegesen kifizetett lízing költségek jelentik, tehát a megvalósítási időszakon túlnyúlóan felmerülő lízingdíjak nem elszámolhatók.</t>
  </si>
  <si>
    <t>3.3.11.7. A lízing futamidő azzal a feltétellel áthúzódhat a projekt-fenntartási időszakra, ha a lízingdíj támogatásból finanszírozott hányada a projektmegvalósítás időszakában teljes egészében (mintegy előtörlesztésként) kifizetésre kerül, a tulajdonjog átszállása a lízingbe vevőre pedig a fenntartási időszak során megtörténik.</t>
  </si>
  <si>
    <t>3.3.11.8. Visszlízing: az elszámolható költség meghatározása a lízingbe vevőnek nyújtott támogatással kapcsolatban meghatározott feltételekkel összhangban történik.</t>
  </si>
  <si>
    <t>3.3.12. Értékcsökkenés</t>
  </si>
  <si>
    <t>3.3.12.1.2003 Értékcsökkenés az Sztv. 52. § és 53. §-a szerinti számviteli szabályozásnak megfelelően, a használatba vett tárgyi eszköz után elszámolható, ha az eszköz beszerzése a projekt keretében nem minősül elszámolható költségnek. Értékcsökkenést kizárólag a nem - közösségi vagy hazai - támogatásból beszerzett, de a projekt megvalósításához közvetlenül igénybe vett eszközökre lehet elszámolni. Értékcsökkenés kizárólag az eszköznek a projekt megvalósítási időszakára eső tényleges használatának arányában, és a projektre fordított idő arányában számolható el.</t>
  </si>
  <si>
    <t>3.3.12.2. Az eszköz hasznos élettartamát, az értékcsökkenés Sztv. 80. §-a szerinti számítási módszerét és az éves értékcsökkenés mértékét az elszámolás során jelezni kell. Az elszámolható értékcsökkenési leírás nem haladhatja meg a Taotv. szerint meghatározott mértéket.</t>
  </si>
  <si>
    <t>3.3.12.3. Az üzemeltetési kötelezettség ideje alatt használatból kivont tárgyi eszközt azonos rendeltetésű, azonos vagy jobb paraméterekkel rendelkező tárgyi eszközzel a kedvezményezett saját forrás felhasználásával az irányító hatóságnak történő bejelentéssel lecserélheti.</t>
  </si>
  <si>
    <t>3.4. Szolgáltatásvásárlások költsége</t>
  </si>
  <si>
    <t>3.4.1. Harmadik féltől megrendelt, a támogatott tevékenységhez közvetlenül kapcsolódó, az Sztv. 3. § (7) bekezdés 1. és 2. pontja szerinti igénybe vett szolgáltatások és egyéb szolgáltatások költsége számolható el.</t>
  </si>
  <si>
    <t>3.4.2. Szolgáltatás költségei alatt az Útmutató az Sztv. 51. § (2) és (3) bekezdése által meghatározottakat érti a következő eltéréssel: az Útmutató 6. pontjában felsorolt, - egyébként az Sztv. szerint a szolgáltatás bekerülési értékébe beletartozó - költségek nem elszámolhatóak.</t>
  </si>
  <si>
    <t>3.4.3. Különösen a következő szolgáltatási tevékenységekhez kapcsolódó költségek és díjak számolhatók el:</t>
  </si>
  <si>
    <t>3.4.3.1. felmérések, kimutatások, adatbázisok, kutatások, tanulmányok készítésének költsége,</t>
  </si>
  <si>
    <t>3.4.3.2.2004 az építőipari kivitelezési tevékenységről szóló 191/2009. (IX. 15.) Korm. rendelet [a továbbiakban e melléklet alkalmazásában: 191/2009. (IX. 15.) Korm. rendelet] szerinti építési műszaki ellenőri szolgáltatás költsége, amelynek az összes elszámolható költséghez viszonyított aránya nem lehet több, mint 1%,</t>
  </si>
  <si>
    <t>3.4.3.3. egyéb mérnöki és szakértői díjak, tanácsadási költségek (pl. fordítás, tolmácsolás, lektorálás),</t>
  </si>
  <si>
    <t>3.4.3.4. képzéshez kapcsolódó költségek (az Útmutató 3.4.5. pontja szerint),</t>
  </si>
  <si>
    <t>3.4.3.5. projekttevékenységek hatékonyságának és eredményeinek vizsgálatával kapcsolatos költségek,</t>
  </si>
  <si>
    <t>3.4.3.6. marketingeszközök fejlesztési költsége,</t>
  </si>
  <si>
    <t>3.4.3.7. piackutatás költsége,</t>
  </si>
  <si>
    <t>3.4.3.8. K+F+I szolgáltatások díja,</t>
  </si>
  <si>
    <t>3.4.3.9. minőség-, környezet- és egyéb irányítási rendszerekhez kapcsolódó költségek (pl. minőség-ellenőrzéssel és tanúsítással kapcsolatos szolgáltatások költsége, minőséget tanúsító címkék használatával kapcsolatos költségek),</t>
  </si>
  <si>
    <t>3.4.3.10. rendezvényszervezés és kapcsolódó ellátási, ún. „catering” költségek, reprezentációs költségek kapcsolódó járulékokkal együtt,</t>
  </si>
  <si>
    <t>3.4.3.11. a projekt-tevékenységhez kapcsolódó, nem a felhívás keretében meghatározott kötelező kommunikációs tevékenységek (pl. kiadványok, információs füzetek készítése, elektronikus megjelenés, képzések meghirdetése, tudatosság növelése, tájékoztatás, kommunikációs kampányok stb.) költsége,</t>
  </si>
  <si>
    <t>3.4.3.12.2005 a horizontális követelmények méréséhez és teljesítéséhez igénybe vett szolgáltatások díja,</t>
  </si>
  <si>
    <t>3.4.3.13. a projektmegvalósításhoz kötődő és indokolt bérleti díjak (a projektmenedzsmenthez kötődő iroda és eszköz bérletet a projektmenedzsment költségek között kell elszámolni),</t>
  </si>
  <si>
    <t>3.4.3.14. biztosítékok jogi, közjegyzői, bankköltségei - ha a támogatás folyósításához a biztosítéknyújtás kötelező (pl. bankgarancia költsége, ingatlan jelzáloghoz kötődő értékbecslés díja),</t>
  </si>
  <si>
    <t>3.4.3.15. a fejlesztés tárgyára vonatkozó, az üzembe helyezést követően felmerülő vagyonbiztosítás (pl. a projekt keretében beszerzett és használt nagy értékű eszközök külön biztosítása) díja a megvalósítási időszak végéig számolható el, az üzembe helyezést megelőzően felmerülő, a beszerzett tárgyi eszközhöz kötődő, a bekerülési érték részét képező biztosítási díj az eszközbeszerzések között számolandó el.</t>
  </si>
  <si>
    <t>3.4.4. A projekt megvalósításával kapcsolatban közvetve felmerülő, általános szolgáltatások:</t>
  </si>
  <si>
    <t>3.4.4.1. a felhívás által előírt nyilvánosság biztosításának költsége, amelynek az összes elszámolható költséghez viszonyított aránya nem lehet több, mint 0,5%,</t>
  </si>
  <si>
    <t>3.4.4.2. a projekt vonatkozásában végzett könyvvizsgálói szolgáltatás, amelynek az összes elszámolható költséghez viszonyított aránya nem lehet több, mint 0,5% (a felhívásban projektszintű könyvvizsgálat előírása kizárólag az arra vonatkozó elvárás-rendszer jogszabályokkal összhangban történő meghatározása esetén lehetséges),</t>
  </si>
  <si>
    <t>3.4.4.3. hatósági igazgatási, szolgáltatási díjak, illetékek,</t>
  </si>
  <si>
    <t>3.4.4.4. jogi, közjegyzői költségek.</t>
  </si>
  <si>
    <t>3.4.5. Képzés és képzési anyagok elszámolható költségeire vonatkozó részletes szabályok</t>
  </si>
  <si>
    <t>3.4.5.1. A képzési tevékenységek vonatkozásában az elszámolható költségek a következők lehetnek:</t>
  </si>
  <si>
    <t>3.4.5.1.1. az oktatók költségei (szakértői díj, előadói, vagy szerzői díj),</t>
  </si>
  <si>
    <t>3.4.5.1.2. az oktatók és a képzésben résztvevők utazási és szállásköltségei (tekintettel az Útmutató 3.7. pontja szerinti feltételekre),</t>
  </si>
  <si>
    <t>3.4.5.1.3. a képzési projekttel kapcsolatos tanácsadói szolgáltatások költségei,</t>
  </si>
  <si>
    <t>3.4.5.1.4. képzés megszervezésének és lebonyolításának költségei,</t>
  </si>
  <si>
    <t>3.4.5.1.5. tananyag fejlesztésének, kivitelezésének (pl. tankönyv, munkafüzet, CD), segédanyagok bérlésének, beszerzésének költségei,</t>
  </si>
  <si>
    <t>3.4.5.1.6. a projekt keretében végrehajtott fejlesztéshez (tananyagfejlesztés) és képzéshez kapcsolódó akkreditációs, minősítési, értékelési, regisztrációs díjak,</t>
  </si>
  <si>
    <t>3.4.5.1.7. a résztvevők (célcsoport) alkalmassági vizsgálatának költsége,</t>
  </si>
  <si>
    <t>3.4.5.1.8. a résztvevők (célcsoport) biztosításának díja a projektmegvalósítás időszakában,</t>
  </si>
  <si>
    <t>3.4.5.1.9. a célcsoport tagjainak fizetett képzési támogatás, vagy egyéb, a célcsoport tagjainak a képzésük idejére fizetett díjazás (pl. megélhetési támogatás), a célcsoport tagjainak a képzés ideje alatti munkaidőre fizetendő munkabér, vagy kereset-kiegészítés (legfeljebb a képzést megelőzően és az az alatt elért átlagkereset különbözete), a vonatkozó hazai jogszabályok alapján fizetendő adókkal, járulékokkal együtt [a vonatkozó számításoknak tartalmazniuk kell a résztvevők létszámát, a juttatás egy főre és egy képzési időegységre vonatkozó összegét, és az időtartamot (órákban), továbbá ha a kifizetés postai úton történik, a kapcsolódó postai szolgáltatás költsége is elszámolható költségnek minősül],</t>
  </si>
  <si>
    <t>3.4.5.1.10.2006 képzési, oktatási, kutatás-fejlesztési projektek esetén a résztvevők, illetve a kutatás-fejlesztésben közreműködő hallgatók, doktorandusok számára ösztöndíj is elszámolható [az ösztöndíjra való jogosultság feltételeit (pl. meghatározott tanulmányi eredmény elérése) a felhívás vagy a projektjavaslat tartalmazza] - az ösztöndíj a képzés eredményességét nem befolyásoló, igazolt betegség idejére is kifizethető és elszámolható,</t>
  </si>
  <si>
    <t>3.4.5.1.11. a célcsoport tagjai közül a képzésben résztvevők körében a képzés ideje alatt jelentkező azon költségek, amelyek gyermekeik vagy más, tőlük függő hozzátartozó gondozása miatt merülnek fel,</t>
  </si>
  <si>
    <t>3.4.5.1.12. a képzésben résztvevő távolléte miatt felmerülő helyettesítési díj költsége a közalkalmazottak jogállásáról szóló 1992. évi XXXIII. törvény szerint.</t>
  </si>
  <si>
    <t>3.4.5.1.13. egyéb kiadások:</t>
  </si>
  <si>
    <t>3.4.5.1.13.1. a képzés céljára használt helyiségek, illetve eszközök bérleti díja,</t>
  </si>
  <si>
    <t>3.4.5.1.13.2. képzés részvételi díja,</t>
  </si>
  <si>
    <t>3.4.5.1.13.3. vizsgadíj, kivéve a pótvizsga díja,</t>
  </si>
  <si>
    <t>3.4.5.1.13.4. bizonyítvány kiállításának díja,</t>
  </si>
  <si>
    <t>3.4.5.1.13.5. képzés eredményességének nyomon-követéséhez kapcsolódó költségek,</t>
  </si>
  <si>
    <t>3.4.5.1.13.6. képzők kiválasztásához kapcsolódó költségek,</t>
  </si>
  <si>
    <t>3.4.5.1.13.7. képzési helyszín akadálymentesítése, ha ez kisebb költségű megoldást eredményez, mint eleve akadálymentesített képzési helyszín választása,</t>
  </si>
  <si>
    <t>3.4.5.1.13.8. képzéshez kapcsolódó egyéb költségek.</t>
  </si>
  <si>
    <t>3.4.5.2. Csak a ténylegesen képzésben eltöltött idő vehető számításba. A költségeket résztvevőnként és alkalmanként vagy időszakonként (óránként, naponként, hetenként) az adott időszakban, adott helyen szokásos díjtételek figyelembevételével kell tervezni és elszámolni.</t>
  </si>
  <si>
    <t>3.4.5.3. A beruházáshoz (beszerzett eszközhöz stb.) kapcsolódó képzés, betanítás költsége a beruházás bekerülési értékeként számolandó el.</t>
  </si>
  <si>
    <t>3.4.6. Egyéb, a projekt keretében megcélzott célcsoportok vonatkozásában elszámolható költségek</t>
  </si>
  <si>
    <t>3.4.6.1. A közvetlen vagy közvetett célcsoport együttműködését ösztönző természetbeni (utalvány) vagy pénzbeni juttatás elszámolható.</t>
  </si>
  <si>
    <t>3.5. Saját teljesítés</t>
  </si>
  <si>
    <t>3.5.1. Saját teljesítés alatt értendő, ha a kedvezményezett a támogatásból megvalósuló beruházás során, annak bekerülési értékének részeként bizonyos tevékenységeket saját maga végez. Nem számít saját teljesítésnek a kedvezményezett Sztv. 3. § (2) bekezdés 7. pontja szerinti kapcsolt vállalkozása - feltéve ha az adott operatív programra alkalmazandó egyéb jogszabály ettől eltérően nem rendelkezik - által, vagy nem gazdasági társaság kedvezményezett esetén a részben vagy egészben tulajdonában lévő gazdasági társaság által végzett teljesítés.</t>
  </si>
  <si>
    <t>3.5.2. E tevékenység elszámolható értéke nem haladhatja meg a szokásos piaci értéket, nem haladhatja meg a pénzügyileg rendezett tételek alapján kimutatott, az Sztv. 51. § (1) és (2) bekezdése szerinti közvetlen önköltséget, valamint az Sztv. 82. § (3) bekezdése szerinti értékesítés közvetett költségeit. Az értékesítés közvetett költségei kizárólag abban az esetben vehetők figyelembe, ha azok valós költségeken alapulnak, és megfelelően igazolt, igazságos és méltányos módszer szerint, arányosan történik a tevékenységhez való hozzárendelésük. Az alátámasztás a kedvezményezett kötelezettsége.</t>
  </si>
  <si>
    <t>3.5.3. Saját teljesítés, saját vállalkozásban végzett beruházás esetében a támogatási kérelem keretében benyújtott költségvetésnek olyan részletezettségűnek kell lenni, amelyből az önköltség egyértelműen megállapítható, és ami összhangban van a támogatási kérelem benyújtójának önköltség számítási szabályzatával.</t>
  </si>
  <si>
    <t>3.5.3/A.2007 Saját teljesítés bármely költségtípus esetén elszámolható, ha azt a felhívás lehetővé teszi.</t>
  </si>
  <si>
    <t>3.5.4. A projekt szakmai megvalósításában közreműködő munkatársak személyi jellegű ráfordításai</t>
  </si>
  <si>
    <t>3.5.4.1. A projekt céljának megvalósításában, illetve szakmai felügyeletében közvetlenül közreműködő személyzet - ide nem értve az Útmutató 3.8. pontja szerinti projektmenedzsment tevékenységet ellátó személyzetet -</t>
  </si>
  <si>
    <t>3.5.4.1.1. bruttó munkabére,</t>
  </si>
  <si>
    <t>3.5.4.1.2. személyi jellegű egyéb kifizetései (bérjellegű juttatások, pl. utazási költségtérítés, cafeteria),</t>
  </si>
  <si>
    <t>3.5.4.1.3. munkaköri alkalmassági vizsgálatának díja [a munkaköri, szakmai, illetve személyi higiénés alkalmasság orvosi vizsgálatáról és véleményezéséről szóló 33/1998. (VI. 24.) NM rendelet alapján], és</t>
  </si>
  <si>
    <t>3.5.4.1.4. bérjárulékai az Sztv. 79. §-a szerint elszámolhatók.</t>
  </si>
  <si>
    <t>3.5.4.2. Bérként, bérjellegű juttatásként kizárólag a projekt céljainak megvalósításával összefüggésben, a munkaviszony, kinevezés alapján közvetlenül vagy közvetve nyújtott pénzbeli vagy természetbeni juttatások számolhatók el. A személyi jellegű egyéb kifizetések és bérjárulékok olyan mértékben elszámolhatóak, amilyen mértékben a támogatott projekthez kapcsolódnak.</t>
  </si>
  <si>
    <t>3.5.4.3. A bérköltség csak a ténylegesen kifizetett munkabér alapján a projekt keretében való foglalkoztatás arányában számolható el munkaidő-kimutatás alapján.</t>
  </si>
  <si>
    <t>3.5.4.4. Bérköltségek között elszámolható költség a megbízási szerződés keretében történő munkavégzés, valamint a szellemi alkotásra kötött felhasználási szerződésben rögzített személyes közreműködés díja.</t>
  </si>
  <si>
    <t>3.5.4.5. A projekt szakmai megvalósításában közreműködő munkatársak személyi jellegű ráfordításai között elszámolható költség a projekt végrehajtásában közreműködő azon személyek bére, akik számára a projekt keretében nem kerül munkabér elszámolásra, hanem a munka elvégzése célfeladatok kiírásával vagy túlszolgálat elrendelésével, illetve többletfeladatot elrendelő megállapodás keretében oldható meg.</t>
  </si>
  <si>
    <t>3.5.4.6.2008 Munkavégzésre irányuló jogviszony megszűnése vagy megszüntetése esetében a munkaviszonyra, közalkalmazotti jogviszonyra és a közszolgálati, kormányzati szolgálati, állami szolgálati jogviszony megszűnésére vagy megszüntetésére vonatkozó jogszabályok által előírt, kötelezően fizetendő juttatások költsége olyan mértékben elszámolható, amilyen mértékben az a támogatott projekthez kapcsolódik függetlenül attól, hogy a munkavégzésre vonatkozó szerződés, illetve a kollektív szerződés az elszámolás arányára vonatkozóan eltérő rendelkezéseket tartalmaz. Az arányosításnál figyelembe kell venni egyrészt, hogy a projekt megvalósításában a közreműködő munkatárs munkaidejének egészében vagy csak egy részében vesz-e részt, másrészt azt, hogy a projektmegvalósítás időtartama hogyan aránylik a jogviszony megszüntetése miatt járó juttatás számítási alapját képező teljes, az adott munkahelyen töltött időtartamhoz.</t>
  </si>
  <si>
    <t>3.5.4.7. A tényleges vállalkozói kivét elszámolható olyan mértékben, amilyen mértékben az a támogatott projekthez kapcsolódik.</t>
  </si>
  <si>
    <t>3.5.4.8. Nem elszámolható a jutalom, illetve az olyan jutalom jellegű kifizetés, amely mögött a teljesítés nem igazolható.</t>
  </si>
  <si>
    <t>3.6. In-house beszerzések</t>
  </si>
  <si>
    <t>3.6.1.2009 A Kbt. 9. § (1) bekezdés h)-i) pontjában és (2) bekezdésében meghatározott in-house beszerzések alapján kötött szerződések elszámolhatóak, ha azok költsége nem haladja meg a szokásos piaci értéket, valamint a pénzügyileg rendezett tételek alapján kimutatott közvetlen és közvetett önköltség értékét.</t>
  </si>
  <si>
    <t>3.6.2. Az in-house beszerzéseket olyan részletes, tételes egységárakat is tartalmazó kalkulációval kell alátámasztani, amelyből a beszerzés költsége egyértelműen megállapítható, és amely kétséget kizáróan igazolja, hogy e teljesítés szolgálja legjobban a költséghatékonyságot.</t>
  </si>
  <si>
    <t>3.7. Útiköltség, kiküldetési költség</t>
  </si>
  <si>
    <t>3.7.1. A projektben résztvevő célcsoportnak, illetve a projekt szakmai megvalósításában közreműködő munkatársaknak a projekt megvalósításához közvetlenül köthető, a támogatott tevékenységekhez kapcsolódó, külső helyszínen történő munkavégzése, a projekt megvalósításával összefüggő képzése miatt felmerülő utazási és szállásköltségei elszámolhatóak. Az utazási és napidíj költségek a magyar jogszabályok szerint járulékokkal együtt számolhatóak el.</t>
  </si>
  <si>
    <t>3.7.2. A napi utazási idő és a bekerülési költségek alapján kell dönteni a naponta való utaztatás, az egyszeri (több hetes távollét esetén hetente egyszeri) utaztatás és a helyszínen való elszállásolás között. Ha a napi utazási idő meghaladja a három órát, akkor célszerű az utóbbit választani, egyéb esetekben a költségek felmérését követően az alacsonyabb költséggel járó megoldást kell választani. A fogyatékkal élők utazása ez alól kivételt képezhet, a számukra legalkalmasabb (pl. külön busz) és megfelelően kialakított eszközöket kell igénybe venni.</t>
  </si>
  <si>
    <t>3.7.3. A következő költségek számolhatóak el:</t>
  </si>
  <si>
    <t>3.7.3.1. Utazás költségei:</t>
  </si>
  <si>
    <t>3.7.3.1.1. Az útiköltségek (utazás és helybiztosítás költsége) a 2. osztályú tömegközlekedési eszközök, külföldre repülőgéppel történő utazás esetén turista osztályú repülőjegy igénybevétele alapján számolható el.</t>
  </si>
  <si>
    <t>3.7.3.1.2. Hivatali vagy saját gépjármű (ideértve a közeli hozzátartozó tulajdonában álló gépjárművet is) használata esetén a megtett kilométerek alapján a tényleges üzemanyag-költség vagy az adóhatóság által közzétett elszámolható üzemanyag-költség és a kilométerenkénti adómentes térítés figyelembe vételével számolhatók el. Hivatali vagy saját gépkocsi használata esetén elszámolható a parkolási díj és a kiküldetés időtartamára eső autópálya használati díj.</t>
  </si>
  <si>
    <t>3.7.3.1.3. Repülőgéppel történő utazás esetén elszámolható a reptéri illeték.</t>
  </si>
  <si>
    <t>3.7.3.1.4. Az utasbiztosítás költsége elszámolható.</t>
  </si>
  <si>
    <t>3.7.3.1.5. Utazási bérlet költségét olyan arányban lehet figyelembe venni, amilyen arányban az a projekt tevékenységet szolgálja (pl. ha a képzés két hétig tart, akkor a havi bérlet árának felét stb.).</t>
  </si>
  <si>
    <t>3.7.3.2. Szállásköltségek:</t>
  </si>
  <si>
    <t xml:space="preserve">3.7.3.2.1.2010 A szállásköltségek elszámolása esetén vendég-éjszakánként, belföldi szállás esetén legfeljebb a következő táblázat szerinti bruttó költség, külföldi szállás esetén bruttó 150 euró mértékű költség számolható el. Belföldi szállás esetén magasabb összeg akkor számolható el, ha az elszállásolt személy hivatali beosztása alapján a kedvezményezett a magasabb összeget megindokolta, és azt az irányító hatóság elfogadta. </t>
  </si>
  <si>
    <t>3.7.3.3. Helyi közlekedés költségei:</t>
  </si>
  <si>
    <t>3.7.3.3.1. A kiküldetés helyszínén igénybe vett tömegközlekedési eszközökön történő közlekedés költsége bizonylat alapján elszámolható. Indokolt taxiköltség (pl. a szálláshely és a projekt megvalósításának helye, vagy a konferencia helye, vagy a projekttel közvetlenül összefüggésbe hozható helyszínek közötti út taxiköltsége) - ha tömegközlekedési eszköz igénybe vétele nem lehetséges, vagy csak indokolatlanul nagyobb időráfordítással - szintén elszámolható. Az indokoltság alátámasztása a kedvezményezett kötelezettsége.</t>
  </si>
  <si>
    <t>3.7.3.4. Napidíj:</t>
  </si>
  <si>
    <t>3.7.3.4.1. Célcsoport ellátmány-/napidíj- és szállásköltsége keretében a figyelembe vett létszám projekthez kapcsolódó ellátmánya, napidíja és szállásköltsége számolható el a vonatkozó hazai jogszabályok alapján.</t>
  </si>
  <si>
    <t>3.7.3.4.2. Az útiköltség elszámolása egységköltségek alkalmazásával történik, ha a módszertant a felhívás biztosítja.</t>
  </si>
  <si>
    <t>3.8. Projektmenedzsment költségek</t>
  </si>
  <si>
    <t>3.8.1.2011 A projektmenedzsment költségek együttesen nem haladhatják meg a projekt összes elszámolható költségének 2,5%-át. A projektmenedzsment költségeken belül kizárólag a következő tételek számolhatóak el, közszféra szervezet kedvezményezettek esetén az Útmutató 3.8.2-3.8.2.9. pontjában foglalt feltételek figyelembevételével:</t>
  </si>
  <si>
    <t>3.8.1.1.2012 a projekt előkészítési és megvalósítási időszakában végzett projektmenedzsment tevékenység személyi jellegű ráfordításai a 3.5.4. pontnak megfelelően,</t>
  </si>
  <si>
    <t>3.8.1.2. iroda és eszközbérlet,</t>
  </si>
  <si>
    <t>3.8.1.3. a menedzsment tevékenységhez kapcsolódó anyag - és az Sztv. 80. § (2) bekezdésében, illetve az Áhsz. hatálya alá tartozó szervezetek esetén az Áhsz. 1. § (4) bekezdése alapján meghatározott értékhatár alatti, egy összegben leírható tárgyi eszközök - költsége (pl. nyomtató, számológép, papír, írószer),</t>
  </si>
  <si>
    <t>3.8.1.4. a kiküldetéshez kapcsolódó utazási költség az Útmutató 3.7. pontjában foglaltaknak megfelelően,</t>
  </si>
  <si>
    <t>3.8.1.5.2013 a projekt előkészítési és megvalósítási időszakában végzett projektmenedzsment tevékenységhez igénybe vett szakértői szolgáltatás díja.</t>
  </si>
  <si>
    <t>3.8.2.2014 Közszféra szervezetekre vonatkozó speciális előírások</t>
  </si>
  <si>
    <t>3.8.2.1.2015 Közszféra szervezet kedvezményezettek - ide nem értve az egyházi jogi személyt - az Útmutató 3.8.1.5. pontja szerinti szakértői szolgáltatást kizárólag akkor számolhatják el a projekt keretében, ha a szakértői szolgáltatást költségvetési szerv, vagy olyan gazdálkodó szervezet látja el, amelyben az állam vagy önkormányzat - együttesen vagy külön, közvetve vagy közvetlenül - 100%-os tulajdoni részesedéssel rendelkezik, és amelyek a szolgáltatást kizárólag közalkalmazotti, közszolgálati, kormányzati szolgálati, állami szolgálati jogviszonyban vagy munkaviszonyban foglalkoztatott alkalmazottal, vagy megbízási jogviszonyban foglalkoztatott természetes személlyel láthatják el.</t>
  </si>
  <si>
    <t>3.8.2.2.2016 A megyei jogú város önkormányzata a járása területén található települési önkormányzatok e rendelet hatálya alá tartozó támogatásból megvalósuló közfeladat-fejlesztési projektjei projektmenedzsment tevékenységének, valamint a 3.12.1. pontban foglalt további tevékenységek ellátásában köteles részt venni - kivéve a területi kiválasztási eljárásrendben kiválasztott projektek esetén -, ha azt a települési önkormányzat kéri. Megyei jogú város, illetve település által közösen fenntartott önkormányzati hivatal esetén területi kiválasztási eljárásrendben kiválasztott projektek tekintetében is a megyei jogú város önkormányzata köteles részt venni az e pontban meghatározott feladatok ellátásában, ha a települési önkormányzat kéri.</t>
  </si>
  <si>
    <t>3.8.2.3.2017 A megyei önkormányzat - a megye területén lévő megyei jogú város járásán kívül - a területén található települési önkormányzatok és területi kiválasztási eljárásrendben kiválasztott projektek esetén a megyei jogú város járásában található települési önkormányzatok esetében is, e rendelet hatálya alá tartozó támogatásból megvalósuló közfeladat fejlesztési projektjei projektmenedzsment tevékenységének, valamint a 3.12.1. pontban foglalt további tevékenységek ellátásában köteles részt venni, ha azt a települési önkormányzat kéri.</t>
  </si>
  <si>
    <t>3.8.2.4.2018 A települési önkormányzatokon kívüli közszféra szervezetek - ide nem értve az egyházi jogi személyt - e rendelet hatálya alá tartozó támogatásból megvalósuló közfeladat-fejlesztési projektjei projektmenedzsment tevékenységeinek ellátásában a területileg illetékes kormányhivatal köteles részt venni, ha azt a közszféra szervezet kéri.</t>
  </si>
  <si>
    <t>3.8.2.5.2019 A közreműködés a 3.8.2.2. és 3.8.2.3. pont esetén a települési önkormányzat és a megyei önkormányzat, a megyei jogú város önkormányzata, ezek által alapított költségvetési szerv, vagy olyan gazdálkodó szervezet között létrejött konzorciumi együttműködésben történhet, amelyben az állam vagy önkormányzat - együttesen vagy külön, közvetve vagy közvetlenül - 100%-os tulajdoni részesedéssel rendelkezik.</t>
  </si>
  <si>
    <t>3.8.2.6.2020 A közreműködés a 3.8.2.4. pont esetén történhet konzorcium alakításával vagy a kormányhivatal által nyújtott szolgáltatásnyújtással.</t>
  </si>
  <si>
    <t>3.8.2.7.2021 A projektmenedzsment tevékenységet a megyei jogú város önkormányzata, a megyei önkormányzat, a 3.8.2.5. pont szerinti gazdálkodó szervezet és a kormányhivatal kizárólag közalkalmazotti, közszolgálati, kormányzati szolgálati, állami szolgálati jogviszonyban vagy munkaviszonyban foglalkoztatott alkalmazottjával, vagy megbízási jogviszonyban foglalkoztatott természetes személlyel láthatja el.</t>
  </si>
  <si>
    <t>3.8.2.8.2022 A megyei jogú város önkormányzata, a megyei önkormányzat és a kormányhivatal közreműködésének 3.12.1. és 3.12.6. pont alapján megállapított mértékű költsége a projekt keretében elszámolható.</t>
  </si>
  <si>
    <t>3.8.2.9.2023 A 3.8.2-3.8.2.8. pont nem alkalmazandó, ha a közszféra szervezet a 3.8.2.2. és 3.8.2.3. pontban foglalt tevékenységek megvalósítása érdekében jogszabály alapján mással köteles konzorciumi megállapodást kötni.</t>
  </si>
  <si>
    <t>3.8.3. A projektmenedzsment költségekre vonatkozó százalékos korláttól kizárólag technikai segítségnyújtás projektek esetén lehet eltérni, ahol a projekt célja személyi jellegű ráfordítások támogatása.</t>
  </si>
  <si>
    <t>3.9. Általános (rezsi) költségek</t>
  </si>
  <si>
    <t>3.9.1.2024 Az általános (rezsi) költségek nem kapcsolhatók közvetlenül teljes mértékben egy adott folyamathoz, vagy tevékenységhez, azonban elengedhetetlenek a tevékenység végzéséhez. Ilyen költségek a következők:</t>
  </si>
  <si>
    <t>3.9.1.1. közüzemi szolgáltatások (pl. víz, gáz, elektromos áram, távhő és hulladékgazdálkodási közszolgáltatás, telefon, fax, internet, telekommunikáció) költsége és díja,</t>
  </si>
  <si>
    <t>3.9.1.2. postaköltségek, ideértve az elektronikus kommunikáció működtetéséhez kapcsolódó költségeket is (pl. e-aláírás alkalmazásához kapcsolódó tanúsítvány, kriptográfiai eszközök, időbélyegzés költségei),</t>
  </si>
  <si>
    <t>3.9.1.3. takarítás, hulladékgazdálkodás egyéb, nem közszolgáltatási díja, költsége,</t>
  </si>
  <si>
    <t>3.9.1.4. őrzés,</t>
  </si>
  <si>
    <t>3.9.1.5. állagmegóvás és karbantartás költsége, ideértve az irodatechnikai és informatikai eszközök karbantartását is,</t>
  </si>
  <si>
    <t>3.9.1.6. biztosítási költség (pl. a kedvezményezett irodájának biztosítása),</t>
  </si>
  <si>
    <t>3.9.1.7. bankszámlanyitás költsége - központi költségvetési szerv esetében elegendő az ESB Alapok fogadására nyitott célelszámolási számlával való rendelkezés (ha a felhívás értelmében kötelező önálló bankszámlát nyitni a projektre), rendes havi adminisztratív (kezelési) költség és tranzakciós költségek,</t>
  </si>
  <si>
    <t>3.9.1.8. dokumentációs, irattárazási, archiválási költségek,</t>
  </si>
  <si>
    <t>3.9.1.9. a vállalat-irányítási tevékenységek (jogi, adminisztratív, igazgatási, könyvelési, bérszámfejtési, ellenőrzési, kontrolling és egyéb, a projekt megvalósítását közvetetten szolgáló tevékenységek ráfordításai).</t>
  </si>
  <si>
    <t>3.9.2. A valuta átváltásokból származó árfolyamveszteségek, illetve díjak, valamint a kamattartozás kiegyenlítése, a hitelkeret-túllépés költsége, az egyéb pénzügyforgalmi költségek nem számolhatóak el az Útmutató 6. pontja szerint.</t>
  </si>
  <si>
    <t>3.9.3. Az Útmutató 3.9.1. pontja szerinti költségek csak a rezsi költségeken belül számolhatóak el, más költség-kategóriákban nincs erre lehetőség.</t>
  </si>
  <si>
    <t>3.9.4. Az Útmutató 3.9.1. pontja szerinti költségek együttesen nem haladhatják meg a projekt összes elszámolható költségének 1%-át.</t>
  </si>
  <si>
    <t>3.10. Adók és közterhek, le nem vonható általános forgalmi adó</t>
  </si>
  <si>
    <t>3.10.1. A levonható adók, közterhek nem számolhatóak el, még abban az esetben sem, ha a végső kedvezményezett, az egyéni kedvezményezett vagy a kedvezményezett által nyújtott szolgáltatás igénybe vevője ténylegesen nem él a visszaigénylés lehetőségével.</t>
  </si>
  <si>
    <t>3.10.2. Nem egyértelmű helyzetekben célszerű az adóhatóság illetékes igazgatósága, vagy az adóhatóság irányító szerve illetékes főosztálya nyilatkozatának vagy állásfoglalásának előzetes kikérése.</t>
  </si>
  <si>
    <t>3.10.3. A le nem vonható áfa elszámolható a projekt keretében, kivéve, ha a kedvezményezett az EVA hatálya alá tartozik, ekkor az áfa nem elszámolható költség.</t>
  </si>
  <si>
    <t>3.11. Jövedelem, illetve többletköltség kompenzáció</t>
  </si>
  <si>
    <t>3.11.1. Az EMVA alap tekintetében elszámolhatóak azok a kieső jövedelmek, vagy bevételek, amelyek a felhívás által előírt fejlesztés megvalósítása miatt keletkeztek, továbbá azok a többletköltségek, amelyek kizárólagosan a felhívás, vagy jogszabály által előírt technológia alkalmazása miatt váltak szükségessé és a felhívás célját szolgálják. A kompenzáció mértékét a felhívás határozza meg alátámasztó számítások alapján.</t>
  </si>
  <si>
    <t>Elszámolható költség - 272/2014 5. sz. melléklete alapján</t>
  </si>
  <si>
    <t>Költségkategória</t>
  </si>
  <si>
    <t>Költségtípus</t>
  </si>
  <si>
    <t>Főkönyvi szám</t>
  </si>
  <si>
    <t>Elszámolható költség 2019. év</t>
  </si>
  <si>
    <t>Elszámolható költség 2020. év</t>
  </si>
  <si>
    <t>Elszámolható költség 2021. év</t>
  </si>
  <si>
    <t>2018. év összesen</t>
  </si>
  <si>
    <t>2019. év összesen</t>
  </si>
  <si>
    <t>2020. év összesen</t>
  </si>
  <si>
    <t>2021. év összesen</t>
  </si>
  <si>
    <t>3.2.1.1.jogszabály, hatóság, felhívás által előírt kötelező előzetes tanulmányok, műszaki dokumentáció (ideértve a közbeszerzési eljárásokhoz kapcsolódó szakmai háttérdokumentációt is) elkészítése;</t>
  </si>
  <si>
    <t>3.2.1.4.közbeszerzési eljárások lebonyolításával kapcsolatos költségek (ideértve a közbeszerzési eljárások lebonyolításával kapcsolatos szakértő díját is), amely nem lehet több a projekt összes elszámolható költségének 1%-ánál,</t>
  </si>
  <si>
    <t>3.2.2. Az előkészítés közbeszerzési költségeken kívüli összes elszámolható költsége nem haladhatja meg a projekt összes elszámolható költségének 7%-át.</t>
  </si>
  <si>
    <t>3.3.3. Az Útmutató alapján elszámolhatósági szempontból a beruházás költségei között kell tervezni, és a monitoring és információs rendszerben nyilvántartani azokat az Sztv. 47. §, 48. § és 51. §-a szerinti költségeket is, amelyek az Áhsz. hatálya alá tartozó szervezetek esetén az Áhsz. alapján nem képezik a beruházás bekerülési értékének részét.</t>
  </si>
  <si>
    <t>3.3.6.4. Az ingatlanvásárlás összes elszámolható költsége nem haladhatja meg a projekt összes elszámolható költségének 2%-át, kölcsön formájában nyújtott pénzügyi eszköz esetén 10%-át.2001</t>
  </si>
  <si>
    <t>3.3.10.1.1. A projekt céljához kapcsolódó, a piacon elérhető, a projektcélok megvalósításához szükséges technológiát használó eszközök Sztv. 47-51. §-a szerinti bekerülési értéke elszámolható (ideértve a bekerülési érték részét képező, esetlegesen a projektmegvalósítás időtartamán átnyúló úgynevezett üzemeltetés támogatási díjakat is). A projekt céljaival közvetlen összefüggésben, indokolt esetben elszámolható meglévő eszköz átalakításának, bővítésének, korszerűsítésének költsége - ideértve a zavartalan és biztonságos üzemeltetését szolgáló munka költsége is - ha az felújításnak minősül.</t>
  </si>
  <si>
    <t>Szakmai szolgáltatásokhoz kapcsolódó szolgáltatások költségei</t>
  </si>
  <si>
    <t>Projektelőkészítés költségei</t>
  </si>
  <si>
    <t>Tartalékok</t>
  </si>
  <si>
    <t>Beruházáshoz kapcsolódó költségek</t>
  </si>
  <si>
    <t>Projektmenedzsment költség</t>
  </si>
  <si>
    <t>Tevékenység neve</t>
  </si>
  <si>
    <t>Költség kategóriák</t>
  </si>
  <si>
    <t>Elszámolható költségek</t>
  </si>
  <si>
    <t>Felhívás 3.1.1 pont A) pontjában felsorolt lakófunkciót erősítő tevékenységek</t>
  </si>
  <si>
    <t>Felhívás 3.1.1 pont B) pontjában felsorolt szoft típusú tevékenységek</t>
  </si>
  <si>
    <t>Felhívás 3.1.2 pont A), B) C) pontjában felsorolt tevékenységek</t>
  </si>
  <si>
    <t>Felhívás 3.1.2 pont D) alpontban felsorolt egyéb kapcsolódó tevékenységek</t>
  </si>
  <si>
    <t>Felhívás 3.1.3 pontjában felsorolt kötelezően megvalósítandó tevékenységek</t>
  </si>
  <si>
    <t>Adók, közterhek (ide nem értve a le nem vonható áfát)</t>
  </si>
  <si>
    <t>Célcsoport által igénybe vett munkaerőpiaci-szolgáltatások</t>
  </si>
  <si>
    <t>Célcsoport támogatásának költségei</t>
  </si>
  <si>
    <t>Célcsoport képzési költségei</t>
  </si>
  <si>
    <t>Célcsoport útiköltsége</t>
  </si>
  <si>
    <t>Egyéb projektelőkészítéshez kapcsolódó költség</t>
  </si>
  <si>
    <t>Egyéb szakértői szolgáltatás költségei</t>
  </si>
  <si>
    <t>Egyéb szolgáltatási költségek</t>
  </si>
  <si>
    <t>Előzetes tanulmányok, engedélyezési dokumentumok költségei</t>
  </si>
  <si>
    <t>Eszközbeszerzés költségei</t>
  </si>
  <si>
    <t>Építéshez kapcsolódó költségek</t>
  </si>
  <si>
    <t>Immateriális javak beszerzése</t>
  </si>
  <si>
    <t>Képzéshez kapcsolódó költségek</t>
  </si>
  <si>
    <t>Kötelezően előírt nyilvánosság biztosításának költsége</t>
  </si>
  <si>
    <t>Közbeszerzési költségek</t>
  </si>
  <si>
    <t>Marketing, kommunikációs szolgáltatás költségei</t>
  </si>
  <si>
    <t>Műszaki ellenőri szolgáltatás költsége</t>
  </si>
  <si>
    <t>Műszaki jellegű szolgáltatások költsége</t>
  </si>
  <si>
    <t>Szakmai megvalósításhoz kapcsolódó bérleti díj</t>
  </si>
  <si>
    <t>Szakmai megvalósításhoz kapcsolódó személyi jellegű ráfordítás</t>
  </si>
  <si>
    <t>Szakmai megvalósításban közreműködő munkatársak költségei</t>
  </si>
  <si>
    <t>Szakmai megvalósításhoz kapcsolódó szolgáltatások költségei</t>
  </si>
  <si>
    <t>Szakmai megvalósításhoz kapcsolódó útiköltség, kiküldetési költség</t>
  </si>
  <si>
    <t>Ktgtipuskod</t>
  </si>
  <si>
    <t>Ktgkatkod</t>
  </si>
  <si>
    <t>Költség kategória</t>
  </si>
  <si>
    <t>tevnevekod</t>
  </si>
  <si>
    <t>Ktgelemkod</t>
  </si>
  <si>
    <t>Költségelem</t>
  </si>
  <si>
    <t>Munkaerőpiaci szolgáltatások igénybevételével kapcsolatos költség</t>
  </si>
  <si>
    <t>ktgtipuskod</t>
  </si>
  <si>
    <t>Szolgáltatások igénybevétel kapcsolatos utazási költség</t>
  </si>
  <si>
    <t>Képzéshez kapcsolódó utazási, étkezési és szállási költség</t>
  </si>
  <si>
    <t>Felmérések, kimutatások, adatbázisok, kimutatások, tanulmányok készítése</t>
  </si>
  <si>
    <t>Szoftver bekerülési értéke</t>
  </si>
  <si>
    <t>Képzés költsége résztvevőnként</t>
  </si>
  <si>
    <t>Tananyag fejlesztése, kivitelezése</t>
  </si>
  <si>
    <t>Tananyag fejlesztéshez és képzéshez kapcsolódó akkreditációs, minősítési, értékelési, regisztrációs díjak</t>
  </si>
  <si>
    <t>Rendezvényszervezés, kapcsolódó ellátási, catering költségek, reprezentációs költségek</t>
  </si>
  <si>
    <t>Foglalkoztatást terhelő adók, járulékok</t>
  </si>
  <si>
    <t>Munkabér</t>
  </si>
  <si>
    <t>Személyi jellegű egyéb kifizetések</t>
  </si>
  <si>
    <t>Helyi közlekedés költségei</t>
  </si>
  <si>
    <t>Napidíj</t>
  </si>
  <si>
    <t>Szálláköltség</t>
  </si>
  <si>
    <t>Utazási költség</t>
  </si>
  <si>
    <t>Költség típus</t>
  </si>
  <si>
    <t>Ktgelemkodmegn</t>
  </si>
  <si>
    <t>Feladat</t>
  </si>
  <si>
    <t>Összeg</t>
  </si>
  <si>
    <t>Besorolás</t>
  </si>
  <si>
    <t>Ellenőrzés</t>
  </si>
  <si>
    <t>Megvalósítási időszak</t>
  </si>
  <si>
    <t>Összesen:</t>
  </si>
  <si>
    <t>*</t>
  </si>
  <si>
    <t>Oszlop1</t>
  </si>
  <si>
    <t>ÁFA %</t>
  </si>
  <si>
    <t>25;Tananyag fejlesztése, kivitelezése</t>
  </si>
  <si>
    <t>db</t>
  </si>
  <si>
    <t>1 tanuló munkafüzete</t>
  </si>
  <si>
    <t>oldal</t>
  </si>
  <si>
    <t xml:space="preserve">Kurzusonként </t>
  </si>
  <si>
    <t>tanulóval számolunk</t>
  </si>
  <si>
    <t>kurzus lesz</t>
  </si>
  <si>
    <t>Iskolai végzettség szerinti alapbér- és kereset átlagok a nemzetgazdaságban fizikai-szellemi bontásban, nemenként, 2016</t>
  </si>
  <si>
    <t>Non-profit szféra, egyetem</t>
  </si>
  <si>
    <t>tanáraink</t>
  </si>
  <si>
    <t>hó</t>
  </si>
  <si>
    <t>program koordinátor</t>
  </si>
  <si>
    <t>20%-os foglalkoztatás (heti 1 nap)</t>
  </si>
  <si>
    <t>12,5%-os foglalkoztatás (heti 5 óra)</t>
  </si>
  <si>
    <t>4;Képzéshez kapcsolódó költségek</t>
  </si>
  <si>
    <t>óra</t>
  </si>
  <si>
    <t>tanítási hét kb.</t>
  </si>
  <si>
    <t>36;Szakmai megvalósításhoz kapcsolódó bérleti díj</t>
  </si>
  <si>
    <t>19;Eszközbeszerzés költségei</t>
  </si>
  <si>
    <t>összetett</t>
  </si>
  <si>
    <t>1;Adók, közterhek (ide nem értve a le nem vonható áfát)</t>
  </si>
  <si>
    <t>2;Munkaerőpiaci szolgáltatások igénybevételével kapcsolatos költség</t>
  </si>
  <si>
    <t>3;Szolgáltatások igénybevétel kapcsolatos utazási költség</t>
  </si>
  <si>
    <t>5;Képzéshez kapcsolódó utazási, étkezési és szállási költség</t>
  </si>
  <si>
    <t>6;Célcsoport útiköltsége</t>
  </si>
  <si>
    <t>Előkészítéshez kapcsolódó egyéb szakértői tanácsadás</t>
  </si>
  <si>
    <t>7;Előkészítéshez kapcsolódó egyéb szakértői tanácsadás</t>
  </si>
  <si>
    <t>Előzetes igényfelmérés, célcsoport elemzés, piackutatás</t>
  </si>
  <si>
    <t>8;Előzetes igényfelmérés, célcsoport elemzés, piackutatás</t>
  </si>
  <si>
    <t>Szükségletfelmérés, helyzetfeltárás</t>
  </si>
  <si>
    <t>9;Szükségletfelmérés, helyzetfeltárás</t>
  </si>
  <si>
    <t>Társadalmi partnerek, érintettek bevonásával kapcsolatos költségek</t>
  </si>
  <si>
    <t>10;Társadalmi partnerek, érintettek bevonásával kapcsolatos költségek</t>
  </si>
  <si>
    <t>11;Felmérések, kimutatások, adatbázisok, kimutatások, tanulmányok készítése</t>
  </si>
  <si>
    <t>Fordítás, tolmácsolás, lektorálás költsége</t>
  </si>
  <si>
    <t>12;Fordítás, tolmácsolás, lektorálás költsége</t>
  </si>
  <si>
    <t>Munkaköri alkalmassági vizsga</t>
  </si>
  <si>
    <t>13;Munkaköri alkalmassági vizsga</t>
  </si>
  <si>
    <t>Biztosítékok, jogi, közjegyzői, banki költségek</t>
  </si>
  <si>
    <t>14;Biztosítékok, jogi, közjegyzői, banki költségek</t>
  </si>
  <si>
    <t>Egyéb, a megvalósításhoz szükséges szolgáltatási költségek</t>
  </si>
  <si>
    <t>15;Egyéb, a megvalósításhoz szükséges szolgáltatási költségek</t>
  </si>
  <si>
    <t>Hatósági, igazgatási, szolgáltatási díjak, illetékek</t>
  </si>
  <si>
    <t>16;Hatósági, igazgatási, szolgáltatási díjak, illetékek</t>
  </si>
  <si>
    <t>Vagyonbiztosítás díja</t>
  </si>
  <si>
    <t>17;Vagyonbiztosítás díja</t>
  </si>
  <si>
    <t>Egyéb szükséges háttértanulmányok, szakvélemények</t>
  </si>
  <si>
    <t>18;Egyéb szükséges háttértanulmányok, szakvélemények</t>
  </si>
  <si>
    <t>20;Építéshez kapcsolódó költségek</t>
  </si>
  <si>
    <t>Egyéb szellemi termék bekerülési értéke</t>
  </si>
  <si>
    <t>21;Egyéb szellemi termék bekerülési értéke</t>
  </si>
  <si>
    <t>22;Szoftver bekerülési értéke</t>
  </si>
  <si>
    <t>Vagyoni értékű jog bekerülési értéke</t>
  </si>
  <si>
    <t>23;Vagyoni értékű jog bekerülési értéke</t>
  </si>
  <si>
    <t>24;Képzés költsége résztvevőnként</t>
  </si>
  <si>
    <t>26;Tananyag fejlesztéshez és képzéshez kapcsolódó akkreditációs, minősítési, értékelési, regisztrációs díjak</t>
  </si>
  <si>
    <t>27;Kötelezően előírt nyilvánosság biztosításának költsége</t>
  </si>
  <si>
    <t>Közbeszerzési eljárás díja</t>
  </si>
  <si>
    <t>28;Közbeszerzési eljárás díja</t>
  </si>
  <si>
    <t>Közbeszerzési szakértő díja</t>
  </si>
  <si>
    <t>29;Közbeszerzési szakértő díja</t>
  </si>
  <si>
    <t>Egyéb kommunikációs tevékenység költségei</t>
  </si>
  <si>
    <t>30;Egyéb kommunikációs tevékenység költségei</t>
  </si>
  <si>
    <t>Marketingeszközök fejlesztése</t>
  </si>
  <si>
    <t>31;Marketingeszközök fejlesztése</t>
  </si>
  <si>
    <t>32;Rendezvényszervezés, kapcsolódó ellátási, catering költségek, reprezentációs költségek</t>
  </si>
  <si>
    <t>33;Műszaki ellenőri szolgáltatás költsége</t>
  </si>
  <si>
    <t>Egyéb mérnöki szakértői díjak</t>
  </si>
  <si>
    <t>34;Egyéb mérnöki szakértői díjak</t>
  </si>
  <si>
    <t>Minőség-, környezet- és egyéb irányítási rendszerekhez kapcsolódó költségek</t>
  </si>
  <si>
    <t>35;Minőség-, környezet- és egyéb irányítási rendszerekhez kapcsolódó költségek</t>
  </si>
  <si>
    <t>37;Foglalkoztatást terhelő adók, járulékok</t>
  </si>
  <si>
    <t>38;Munkabér</t>
  </si>
  <si>
    <t>39;Személyi jellegű egyéb kifizetések</t>
  </si>
  <si>
    <t>40;Szakmai megvalósításhoz kapcsolódó szolgáltatások költségei</t>
  </si>
  <si>
    <t>41;Helyi közlekedés költségei</t>
  </si>
  <si>
    <t>42;Napidíj</t>
  </si>
  <si>
    <t>43;Szálláköltség</t>
  </si>
  <si>
    <t>Projektmenedzsmenthez igénybevett szakértői szolgáltatás díja</t>
  </si>
  <si>
    <t>Műszaki dokumentáció (engedélyezési, kiviteli és tendertervek, szakági tervekkel)</t>
  </si>
  <si>
    <t>Megvalósíthatósági tanulmány</t>
  </si>
  <si>
    <t>Projekt-előkészítő Tanulmány</t>
  </si>
  <si>
    <t>Tartalék</t>
  </si>
  <si>
    <t>tartalék</t>
  </si>
  <si>
    <t>Szakmai megvalósításhoz kapcsolódó anyagköltség</t>
  </si>
  <si>
    <t>50;Szakmai megvalósításhoz kapcsolódó anyagköltség</t>
  </si>
  <si>
    <t xml:space="preserve">Multifunkciós nyomtató, Kyocera FS-1325MFP </t>
  </si>
  <si>
    <t>Irodai számítógép, Irodai számítógép</t>
  </si>
  <si>
    <t xml:space="preserve">Monitor, SAMSUNG S24D330HS 24"  Full HD monitor 1ms HDMI </t>
  </si>
  <si>
    <t>Irodaszerek, papír, toll, mappa, genotherm stb.</t>
  </si>
  <si>
    <t>Pecsét, Printer C30 pecsét dokumentáláshoz</t>
  </si>
  <si>
    <t>Nyomtatóba festék, Kyocera TK-1125 fekete eredeti toner</t>
  </si>
  <si>
    <t>fénymásolás, A tanulók "munkafüzetekben" dolgoznak, egy tanuló 600 oldalnyi anyagot kap, 3 kurzust tervezünk, kurzusonként 8-8 tanulóval</t>
  </si>
  <si>
    <t>nevezési díjak, Diákjainkat szeretnénk évente 2-2 alkalommal elküldeni versenyekre (Bolyai, Zrínyi). Ez első évben 20, második évben 15, harmadik évben 10 diák.</t>
  </si>
  <si>
    <t>Tevékenység csomag</t>
  </si>
  <si>
    <t>Alprogram</t>
  </si>
  <si>
    <t xml:space="preserve">Komplex középiskolai felvételi előkészítő 7-8. osztályos diákoknak </t>
  </si>
  <si>
    <t xml:space="preserve">tanári óradíjak, Tanítási napokon, napi 2-2 órában.
Össz. időtartam kb. 980 óra, 8500Ft/óra megbízási díj </t>
  </si>
  <si>
    <t>program koordinátor szolgáltatás / hó, A teljes program koordinálása, kapcsolatfelvétel (oktatók, kortárs segítők, célcsoport tagjai, együttműködő partnerek stb.); helyzetfelmérés, helyzetelemzés; tananyag kidolgozás; oktatók, kortárs segítők tréningje; tananyagok, feladatlapok legyártása; mérés, értékelés, visszacsatolás; kommunikációs feladatok stb.</t>
  </si>
  <si>
    <t xml:space="preserve">terembérlet, Tanítási napokon, napi 2-2 órában.
Össz. időtartam kb. 980 óra, de néhány óra nem igényel tantermet, 800Ft/óra bérleti díj </t>
  </si>
  <si>
    <t>Nettó</t>
  </si>
  <si>
    <t xml:space="preserve">Áfa </t>
  </si>
  <si>
    <t>Bruttó</t>
  </si>
  <si>
    <t>Elszámolható</t>
  </si>
  <si>
    <t>IX.1. A sikeres iskolai felzárkózást elősegítő, kiegészítő oktatási és készségfejlesztési programok megvalósítása</t>
  </si>
  <si>
    <t>IX. A sikeres iskolai felzárkózást elősegítő, kiegészítő oktatási és készségfejlesztési programok</t>
  </si>
  <si>
    <t>Eredeti Támogási Szerződés szerinti költségek</t>
  </si>
  <si>
    <t>Támogatási Szerződés módosítás utáni költségek</t>
  </si>
  <si>
    <t>Elszámolható költség</t>
  </si>
  <si>
    <t>Támogatási összeg</t>
  </si>
  <si>
    <t>Költésgelem</t>
  </si>
  <si>
    <t>Megtakarítás / -felhasználás</t>
  </si>
  <si>
    <t>Komplex középiskolai felvételi előkészítő 7-8. osztályos diákoknak</t>
  </si>
  <si>
    <t>Az eredeti program költségvetése részletezve lett, az elnevezése változtatva lett, lásd MT 89.</t>
  </si>
  <si>
    <t>Eredeti költségvetés szerinti összeg: 0Ft a teljes programra: 13.000.000Ft.. Változtatás oka: költségelem besorolásának (Egyéb, a megvalósításhoz szükséges szolgáltatási költségek -&gt; Szakmai megvalósításhoz kapcsolódó bérleti díj) és költségvetés pontosítása. Igazolás: árajanlat csatolva.</t>
  </si>
  <si>
    <t>Eredeti költségvetés szerinti összeg: 0Ft a teljes programra: 13.000.000Ft.. Változtatás oka: költségelem besorolásának (Egyéb, a megvalósításhoz szükséges szolgáltatási költségek -&gt; Képzéshez kapcsolódó költségek) és költségvetés pontosítása. Igazolás: árajanlat csatolva.</t>
  </si>
  <si>
    <t>Komplex középiskolai felvételi előkészítő 7-8. osztályos diákoknak a program teljes időtartamában. Csoportonként heti 4 órában, évente legalább 20-20 fő észvételével.
Gyermekek sikeresebb iskolai felzárkózását elősegítő, kiegészítő oktatási és készségfejlesztési programok
A szoft programcsomag szerves részét képezik a gyerekek sikeresebb iskolai felzárkózását segítő, kiegészítő oktatási és készségfejlesztési programok. Ez a programelem elsősorban az akcióterületen élő, alacsony státuszú lakosság újratermelődésének megakadályozását hivatott szolgálni.
Fő célcsoportunkba azok a gyermekek tartoznak, akik szociokulturális szempontból kedvezőtlen helyzetűnek minősülnek, ezért jelenlegi helyzetüket az iskolai sikertelenség, jövőbeli életüket a kedvezőtlen munkaerő-piaci helyzet és a társadalmi perifériára szorulás veszélye fenyegeti. E helyzet beazonosításának legfontosabb ismérve a szülő(k) alacsony iskolai végzettsége és kedvezőtlen szocioökonómiai státusza. A jelenlegi jogi szabályozás alapján a hátrányos helyzetű vagy rendszeres gyermekjóléti kedvezményben részesülő tanulók sorolhatók ebbe a csoportba, kiemelt célcsoportnak minősül a roma/cigány gyermekek köre.
Programunk kiemelten foglalkozik az átmenetek (beiskolázás és iskolakezdés, felső tagozatra lépés, középfokú továbbtanulás) időszakával, és itt nyújt fokozott támogatást a résztvevők számára.
Az igényfelmérés eredményei alátámasztják ennek szükségességét: a megkérdezettek közül 69 fő járatná gyermekét az iskolai felzárkózást segítő, térítésmentes foglalkozásra (nemleges választ mindössze 6 válaszadó jelölt meg).
A programokat a jól ismert tanoda-szemlélet alapján, kortárs segítők bevonásával, folyamatos mérés, értékelés, visszacsatolás mellett valósítjuk meg.
Komplex középiskolai felvételi előkészítő 7-8. osztályos diákoknak (iskolaválasztás segítésével, pályaorientációval stb.)</t>
  </si>
  <si>
    <t>Szakmai indoklás</t>
  </si>
  <si>
    <t>Változás (Alprogram + költségelemhez képest változás)</t>
  </si>
  <si>
    <t>nem releváns</t>
  </si>
  <si>
    <t>Törölt program</t>
  </si>
  <si>
    <t>Változatlan költség</t>
  </si>
  <si>
    <t>Elszámolható költség változott</t>
  </si>
  <si>
    <t>Elszámolható költség és költségelem besorolás változott</t>
  </si>
  <si>
    <t>Új program</t>
  </si>
  <si>
    <t>Áthelyezett program</t>
  </si>
  <si>
    <t>Eredeti program, teljes költségszerkezet változással érintett</t>
  </si>
  <si>
    <t>Csak az elszámolható költség változott, szakmailag nincs változás.</t>
  </si>
  <si>
    <t xml:space="preserve"> 15;Egyéb, a megvalósításhoz szükséges szolgáltatási költségek  Összeg</t>
  </si>
  <si>
    <t xml:space="preserve"> 19;Eszközbeszerzés költségei  Összeg</t>
  </si>
  <si>
    <t xml:space="preserve"> 25;Tananyag fejlesztése, kivitelezése  Összeg</t>
  </si>
  <si>
    <t xml:space="preserve"> 36;Szakmai megvalósításhoz kapcsolódó bérleti díj  Összeg</t>
  </si>
  <si>
    <t xml:space="preserve"> 4;Képzéshez kapcsolódó költségek  Összeg</t>
  </si>
  <si>
    <t xml:space="preserve"> 50;Szakmai megvalósításhoz kapcsolódó anyagköltség  Összeg</t>
  </si>
  <si>
    <t>Végösszeg</t>
  </si>
  <si>
    <t>Részösszeg</t>
  </si>
  <si>
    <t>Eredeti költségvetés szerinti összeg: a teljes programra: 13.000.000Ft.Változtatás oka: költségelem besorolásának (Egyéb, a megvalósításhoz szükséges szolgáltatási költségek -&gt; Szakmai megvalósításhoz kapcsolódó anyagköltség) és költségvetés pontosítása. Igazolás: árajanlattal nem kötelező (a 272/2014 (XI.5.) Korm. rendelet 5. melléklet 2.3.2.5(a) pontja alapján) igazolni. Igazolás más módja: internetes piackutatas</t>
  </si>
  <si>
    <t>Eredeti költségvetés szerinti összeg: a teljes programra: 13.000.000Ft.Változtatás oka: költségelem besorolásának (Egyéb, a megvalósításhoz szükséges szolgáltatási költségek -&gt; Eszközbeszerzés költségei) és költségvetés pontosítása. Igazolás: árajanlattal nem kötelező (a 272/2014 (XI.5.) Korm. rendelet 5. melléklet 2.3.2.5(a) pontja alapján) igazolni. Igazolás más módja: internetes piackutatas</t>
  </si>
  <si>
    <t>Eredeti költségvetés szerinti összeg: a teljes programra: 13.000.000Ft.Változtatás oka: költségelem besorolásának (Egyéb, a megvalósításhoz szükséges szolgáltatási költségek -&gt; Eszközbeszerzés költségei) és költségvetés pontosítása. Igazolás: árajanlattal nem kötelező (a 272/2014 (XI.5.) Korm. rendelet 5. melléklet 2.3.2.5(a) pontja alapján) igazolni. Igazolás más módja: árajánlat csatolva</t>
  </si>
  <si>
    <t>Eredeti költségvetés szerinti összeg: a teljes programra: 13.000.000Ft.Változtatás oka: költségelem besorolásának (Egyéb, a megvalósításhoz szükséges szolgáltatási költségek -&gt; Tananyag fejlesztése, kivitelezése) és költségvetés pontosítása. Igazolás: árajanlattal nem kötelező (a 272/2014 (XI.5.) Korm. rendelet 5. melléklet 2.3.2.5(a) pontja alapján) igazolni. Igazolás más módja: internetes piackutatás</t>
  </si>
  <si>
    <t>Eredeti költségvetés szerinti összeg: a teljes programra: 13.000.000Ft.Változtatás oka: költségelem besorolásának (Egyéb, a megvalósításhoz szükséges szolgáltatási költségek -&gt; Képzéshez kapcsolódó költségek) és költségvetés pontosítása. Igazolás: árajanlattal nem kötelező (a 272/2014 (XI.5.) Korm. rendelet 5. melléklet 2.3.2.5(a) pontja alapján) igazolni. Igazolás más módja: fix tarifa</t>
  </si>
  <si>
    <t>Eredeti költségvetés szerinti összeg: a teljes programra: 13.000.000Ft.Változtatás oka: költségelem besorolásának (Egyéb, a megvalósításhoz szükséges szolgáltatási költségek -&gt; Szakmai megvalósításhoz kapcsolódó anyagköltség) és költségvetés pontosítása. Igazolás: árajanlattal nem kötelező (a 272/2014 (XI.5.) Korm. rendelet 5. melléklet 2.3.2.5(a) pontja alapján) igazolni. Igazolás más módja: internetes piackutatás</t>
  </si>
  <si>
    <t>Eredeti költségvetés szerinti összeg: a teljes programra: 13.000.000Ft.Változtatás oka: költségelem besorolásának (Egyéb, a megvalósításhoz szükséges szolgáltatási költségek -&gt; Szakmai megvalósításhoz kapcsolódó anyagköltség) és költségvetés pontosítása. Igazolás: árajanlattal nem kötelező (a 272/2014 (XI.5.) Korm. rendelet 5. melléklet 2.3.2.5(a) pontja alapján) igazolni. Igazolás más módja: személyes piackutatás, becslés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</si>
</sst>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Ft&quot;;\-#,##0\ &quot;Ft&quot;"/>
    <numFmt numFmtId="44" formatCode="_-* #,##0.00\ &quot;Ft&quot;_-;\-* #,##0.00\ &quot;Ft&quot;_-;_-* &quot;-&quot;??\ &quot;Ft&quot;_-;_-@_-"/>
    <numFmt numFmtId="164" formatCode="#,##0\ &quot;Ft&quot;"/>
    <numFmt numFmtId="165" formatCode="#,##0.000\ &quot;Ft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3" applyFont="1" applyAlignment="1">
      <alignment vertical="center"/>
    </xf>
    <xf numFmtId="0" fontId="0" fillId="0" borderId="0" xfId="0" applyAlignment="1">
      <alignment wrapText="1"/>
    </xf>
    <xf numFmtId="3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164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4" fontId="0" fillId="0" borderId="0" xfId="0" applyNumberFormat="1" applyAlignment="1">
      <alignment wrapText="1"/>
    </xf>
    <xf numFmtId="164" fontId="0" fillId="0" borderId="0" xfId="0" applyNumberFormat="1" applyAlignment="1">
      <alignment vertical="center"/>
    </xf>
    <xf numFmtId="0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6" borderId="1" xfId="0" applyFill="1" applyBorder="1" applyAlignment="1" applyProtection="1">
      <alignment vertical="center" wrapText="1"/>
      <protection locked="0"/>
    </xf>
    <xf numFmtId="0" fontId="0" fillId="6" borderId="1" xfId="0" applyFont="1" applyFill="1" applyBorder="1" applyAlignment="1" applyProtection="1">
      <alignment vertical="center" wrapText="1"/>
      <protection locked="0"/>
    </xf>
    <xf numFmtId="164" fontId="0" fillId="6" borderId="1" xfId="0" applyNumberFormat="1" applyFont="1" applyFill="1" applyBorder="1" applyAlignment="1" applyProtection="1">
      <alignment vertical="center" wrapText="1"/>
      <protection locked="0"/>
    </xf>
    <xf numFmtId="44" fontId="0" fillId="6" borderId="1" xfId="0" applyNumberFormat="1" applyFont="1" applyFill="1" applyBorder="1" applyAlignment="1" applyProtection="1">
      <alignment vertical="center" wrapText="1"/>
      <protection locked="0"/>
    </xf>
    <xf numFmtId="165" fontId="0" fillId="6" borderId="1" xfId="1" applyNumberFormat="1" applyFont="1" applyFill="1" applyBorder="1" applyAlignment="1" applyProtection="1">
      <alignment vertical="center"/>
      <protection locked="0"/>
    </xf>
    <xf numFmtId="0" fontId="0" fillId="6" borderId="1" xfId="0" applyNumberFormat="1" applyFill="1" applyBorder="1" applyAlignment="1" applyProtection="1">
      <alignment vertical="center"/>
      <protection locked="0"/>
    </xf>
    <xf numFmtId="164" fontId="0" fillId="6" borderId="1" xfId="0" applyNumberFormat="1" applyFill="1" applyBorder="1" applyAlignment="1" applyProtection="1">
      <alignment vertical="center"/>
      <protection locked="0"/>
    </xf>
    <xf numFmtId="164" fontId="0" fillId="6" borderId="1" xfId="1" applyNumberFormat="1" applyFont="1" applyFill="1" applyBorder="1" applyAlignment="1" applyProtection="1">
      <alignment vertical="center"/>
      <protection locked="0"/>
    </xf>
    <xf numFmtId="9" fontId="0" fillId="6" borderId="1" xfId="2" applyFont="1" applyFill="1" applyBorder="1" applyAlignment="1" applyProtection="1">
      <alignment vertical="center"/>
      <protection locked="0"/>
    </xf>
    <xf numFmtId="164" fontId="0" fillId="6" borderId="1" xfId="1" applyNumberFormat="1" applyFont="1" applyFill="1" applyBorder="1" applyAlignment="1" applyProtection="1">
      <alignment vertical="center"/>
    </xf>
    <xf numFmtId="9" fontId="0" fillId="6" borderId="1" xfId="2" applyFont="1" applyFill="1" applyBorder="1" applyAlignment="1">
      <alignment vertical="center"/>
    </xf>
    <xf numFmtId="164" fontId="0" fillId="6" borderId="1" xfId="1" applyNumberFormat="1" applyFont="1" applyFill="1" applyBorder="1" applyAlignment="1">
      <alignment vertical="center"/>
    </xf>
    <xf numFmtId="0" fontId="0" fillId="6" borderId="1" xfId="0" applyFill="1" applyBorder="1" applyAlignment="1" applyProtection="1">
      <alignment vertical="center"/>
      <protection locked="0"/>
    </xf>
    <xf numFmtId="44" fontId="0" fillId="6" borderId="1" xfId="1" applyFont="1" applyFill="1" applyBorder="1" applyAlignment="1" applyProtection="1">
      <alignment vertical="center"/>
      <protection locked="0"/>
    </xf>
    <xf numFmtId="0" fontId="0" fillId="6" borderId="1" xfId="0" applyFill="1" applyBorder="1" applyAlignment="1">
      <alignment vertical="center"/>
    </xf>
    <xf numFmtId="5" fontId="0" fillId="6" borderId="1" xfId="1" applyNumberFormat="1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6" fillId="4" borderId="1" xfId="0" applyFont="1" applyFill="1" applyBorder="1" applyAlignment="1" applyProtection="1">
      <alignment vertical="center" wrapText="1"/>
      <protection locked="0"/>
    </xf>
    <xf numFmtId="0" fontId="0" fillId="4" borderId="1" xfId="0" applyFont="1" applyFill="1" applyBorder="1" applyAlignment="1" applyProtection="1">
      <alignment vertical="center" wrapText="1"/>
      <protection locked="0"/>
    </xf>
    <xf numFmtId="164" fontId="0" fillId="4" borderId="1" xfId="0" applyNumberFormat="1" applyFont="1" applyFill="1" applyBorder="1" applyAlignment="1" applyProtection="1">
      <alignment vertical="center" wrapText="1"/>
      <protection locked="0"/>
    </xf>
    <xf numFmtId="44" fontId="0" fillId="4" borderId="1" xfId="0" applyNumberFormat="1" applyFont="1" applyFill="1" applyBorder="1" applyAlignment="1" applyProtection="1">
      <alignment vertical="center" wrapText="1"/>
      <protection locked="0"/>
    </xf>
    <xf numFmtId="165" fontId="0" fillId="4" borderId="1" xfId="1" applyNumberFormat="1" applyFont="1" applyFill="1" applyBorder="1" applyAlignment="1" applyProtection="1">
      <alignment vertical="center"/>
      <protection locked="0"/>
    </xf>
    <xf numFmtId="0" fontId="0" fillId="4" borderId="1" xfId="0" applyNumberFormat="1" applyFill="1" applyBorder="1" applyAlignment="1" applyProtection="1">
      <alignment vertical="center"/>
      <protection locked="0"/>
    </xf>
    <xf numFmtId="164" fontId="0" fillId="4" borderId="1" xfId="0" applyNumberFormat="1" applyFill="1" applyBorder="1" applyAlignment="1" applyProtection="1">
      <alignment vertical="center"/>
      <protection locked="0"/>
    </xf>
    <xf numFmtId="164" fontId="0" fillId="4" borderId="1" xfId="1" applyNumberFormat="1" applyFont="1" applyFill="1" applyBorder="1" applyAlignment="1" applyProtection="1">
      <alignment vertical="center"/>
      <protection locked="0"/>
    </xf>
    <xf numFmtId="9" fontId="0" fillId="4" borderId="1" xfId="2" applyFont="1" applyFill="1" applyBorder="1" applyAlignment="1" applyProtection="1">
      <alignment vertical="center"/>
      <protection locked="0"/>
    </xf>
    <xf numFmtId="164" fontId="0" fillId="4" borderId="1" xfId="1" applyNumberFormat="1" applyFont="1" applyFill="1" applyBorder="1" applyAlignment="1" applyProtection="1">
      <alignment vertical="center"/>
    </xf>
    <xf numFmtId="9" fontId="0" fillId="4" borderId="1" xfId="2" applyFont="1" applyFill="1" applyBorder="1" applyAlignment="1">
      <alignment vertical="center"/>
    </xf>
    <xf numFmtId="164" fontId="0" fillId="4" borderId="1" xfId="1" applyNumberFormat="1" applyFont="1" applyFill="1" applyBorder="1" applyAlignment="1">
      <alignment vertical="center"/>
    </xf>
    <xf numFmtId="0" fontId="0" fillId="4" borderId="1" xfId="0" applyFill="1" applyBorder="1" applyAlignment="1" applyProtection="1">
      <alignment vertical="center"/>
      <protection locked="0"/>
    </xf>
    <xf numFmtId="44" fontId="0" fillId="4" borderId="1" xfId="1" applyFont="1" applyFill="1" applyBorder="1" applyAlignment="1" applyProtection="1">
      <alignment vertical="center"/>
      <protection locked="0"/>
    </xf>
    <xf numFmtId="0" fontId="0" fillId="4" borderId="1" xfId="0" applyFill="1" applyBorder="1" applyAlignment="1">
      <alignment vertical="center"/>
    </xf>
    <xf numFmtId="5" fontId="0" fillId="4" borderId="1" xfId="1" applyNumberFormat="1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7" borderId="0" xfId="0" applyFill="1"/>
    <xf numFmtId="0" fontId="0" fillId="8" borderId="0" xfId="0" applyFill="1"/>
    <xf numFmtId="0" fontId="0" fillId="5" borderId="0" xfId="0" applyFill="1"/>
    <xf numFmtId="0" fontId="0" fillId="6" borderId="0" xfId="0" applyFill="1"/>
    <xf numFmtId="0" fontId="0" fillId="9" borderId="0" xfId="0" applyFill="1"/>
    <xf numFmtId="0" fontId="0" fillId="10" borderId="0" xfId="0" applyFill="1"/>
    <xf numFmtId="0" fontId="0" fillId="4" borderId="0" xfId="0" applyFill="1" applyAlignment="1">
      <alignment vertical="center" wrapText="1"/>
    </xf>
    <xf numFmtId="0" fontId="7" fillId="4" borderId="1" xfId="1" applyNumberFormat="1" applyFont="1" applyFill="1" applyBorder="1" applyAlignment="1" applyProtection="1">
      <alignment vertical="center"/>
      <protection locked="0"/>
    </xf>
    <xf numFmtId="44" fontId="7" fillId="6" borderId="1" xfId="1" applyFont="1" applyFill="1" applyBorder="1" applyAlignment="1" applyProtection="1">
      <alignment vertical="center"/>
      <protection locked="0"/>
    </xf>
    <xf numFmtId="0" fontId="0" fillId="6" borderId="2" xfId="0" applyFill="1" applyBorder="1" applyAlignment="1" applyProtection="1">
      <alignment vertical="center" wrapText="1"/>
      <protection locked="0"/>
    </xf>
    <xf numFmtId="0" fontId="0" fillId="6" borderId="3" xfId="0" applyFill="1" applyBorder="1" applyAlignment="1" applyProtection="1">
      <alignment vertical="center" wrapText="1"/>
      <protection locked="0"/>
    </xf>
    <xf numFmtId="0" fontId="0" fillId="6" borderId="3" xfId="0" applyFont="1" applyFill="1" applyBorder="1" applyAlignment="1" applyProtection="1">
      <alignment vertical="center" wrapText="1"/>
      <protection locked="0"/>
    </xf>
    <xf numFmtId="44" fontId="0" fillId="6" borderId="3" xfId="0" applyNumberFormat="1" applyFont="1" applyFill="1" applyBorder="1" applyAlignment="1" applyProtection="1">
      <alignment vertical="center" wrapText="1"/>
      <protection locked="0"/>
    </xf>
    <xf numFmtId="165" fontId="0" fillId="6" borderId="3" xfId="1" applyNumberFormat="1" applyFont="1" applyFill="1" applyBorder="1" applyAlignment="1" applyProtection="1">
      <alignment vertical="center"/>
      <protection locked="0"/>
    </xf>
    <xf numFmtId="0" fontId="0" fillId="6" borderId="3" xfId="0" applyNumberFormat="1" applyFill="1" applyBorder="1" applyAlignment="1" applyProtection="1">
      <alignment vertical="center"/>
      <protection locked="0"/>
    </xf>
    <xf numFmtId="164" fontId="0" fillId="6" borderId="4" xfId="0" applyNumberForma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4">
    <cellStyle name="Hivatkozás" xfId="3" builtinId="8"/>
    <cellStyle name="Normál" xfId="0" builtinId="0"/>
    <cellStyle name="Pénznem" xfId="1" builtinId="4"/>
    <cellStyle name="Százalék" xfId="2" builtinId="5"/>
  </cellStyles>
  <dxfs count="1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áblázat5" displayName="Táblázat5" ref="A1:A194" totalsRowShown="0" headerRowDxfId="12" dataDxfId="11">
  <autoFilter ref="A1:A194" xr:uid="{00000000-0009-0000-0100-000005000000}"/>
  <tableColumns count="1">
    <tableColumn id="1" xr3:uid="{00000000-0010-0000-0000-000001000000}" name="Elszámolható költségek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áblázat2" displayName="Táblázat2" ref="A1:B6" totalsRowShown="0">
  <autoFilter ref="A1:B6" xr:uid="{00000000-0009-0000-0100-000002000000}"/>
  <tableColumns count="2">
    <tableColumn id="1" xr3:uid="{00000000-0010-0000-0100-000001000000}" name="tevnevekod"/>
    <tableColumn id="2" xr3:uid="{00000000-0010-0000-0100-000002000000}" name="Tevékenység nev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Táblázat1" displayName="Táblázat1" ref="A1:B11" totalsRowShown="0">
  <autoFilter ref="A1:B11" xr:uid="{00000000-0009-0000-0100-000001000000}"/>
  <tableColumns count="2">
    <tableColumn id="1" xr3:uid="{00000000-0010-0000-0200-000001000000}" name="Ktgkatkod"/>
    <tableColumn id="2" xr3:uid="{00000000-0010-0000-0200-000002000000}" name="Költség kategóriák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áblázat3" displayName="Táblázat3" ref="A1:D25" totalsRowShown="0">
  <autoFilter ref="A1:D25" xr:uid="{00000000-0009-0000-0100-000003000000}"/>
  <tableColumns count="4">
    <tableColumn id="1" xr3:uid="{00000000-0010-0000-0300-000001000000}" name="Ktgtipuskod"/>
    <tableColumn id="2" xr3:uid="{00000000-0010-0000-0300-000002000000}" name="Költségtípus"/>
    <tableColumn id="3" xr3:uid="{00000000-0010-0000-0300-000003000000}" name="Ktgkatkod"/>
    <tableColumn id="4" xr3:uid="{00000000-0010-0000-0300-000004000000}" name="Költség kategória">
      <calculatedColumnFormula>+VLOOKUP(C2,ktgkat,2)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áblázat4" displayName="Táblázat4" ref="A1:L52" totalsRowCount="1">
  <autoFilter ref="A1:L51" xr:uid="{00000000-0009-0000-0100-000004000000}"/>
  <tableColumns count="12">
    <tableColumn id="1" xr3:uid="{00000000-0010-0000-0400-000001000000}" name="Ktgelemkod"/>
    <tableColumn id="2" xr3:uid="{00000000-0010-0000-0400-000002000000}" name="Költségelem"/>
    <tableColumn id="3" xr3:uid="{00000000-0010-0000-0400-000003000000}" name="ktgtipuskod"/>
    <tableColumn id="4" xr3:uid="{00000000-0010-0000-0400-000004000000}" name="Költség típus"/>
    <tableColumn id="5" xr3:uid="{00000000-0010-0000-0400-000005000000}" name="Költség kategória"/>
    <tableColumn id="6" xr3:uid="{00000000-0010-0000-0400-000006000000}" name="Ktgelemkodmegn" dataDxfId="9" totalsRowDxfId="8"/>
    <tableColumn id="7" xr3:uid="{00000000-0010-0000-0400-000007000000}" name="Oszlop1"/>
    <tableColumn id="8" xr3:uid="{00000000-0010-0000-0400-000008000000}" name="IX.1. A sikeres iskolai felzárkózást elősegítő, kiegészítő oktatási és készségfejlesztési programok megvalósítása"/>
    <tableColumn id="9" xr3:uid="{00000000-0010-0000-0400-000009000000}" name="Nettó" totalsRowFunction="sum" dataDxfId="7" totalsRowDxfId="6">
      <calculatedColumnFormula>+SUMIFS(Ktgvetes!$Q$5:$Q$19,Ktgvetes!$AA$5:$AA$19,$F2)</calculatedColumnFormula>
    </tableColumn>
    <tableColumn id="10" xr3:uid="{00000000-0010-0000-0400-00000A000000}" name="Áfa " totalsRowFunction="sum" dataDxfId="5" totalsRowDxfId="4">
      <calculatedColumnFormula>+SUMIFS(Ktgvetes!$S$5:$S$19,Ktgvetes!$AA$5:$AA$19,$F2)</calculatedColumnFormula>
    </tableColumn>
    <tableColumn id="11" xr3:uid="{00000000-0010-0000-0400-00000B000000}" name="Bruttó" totalsRowFunction="sum" dataDxfId="3" totalsRowDxfId="2">
      <calculatedColumnFormula>+SUMIFS(Ktgvetes!$T$5:$T$19,Ktgvetes!$AA$5:$AA$19,$F2)</calculatedColumnFormula>
    </tableColumn>
    <tableColumn id="12" xr3:uid="{00000000-0010-0000-0400-00000C000000}" name="Elszámolható" totalsRowFunction="sum" dataDxfId="1" totalsRowDxfId="0">
      <calculatedColumnFormula>+SUMIFS(Ktgvetes!$U$5:$U$19,Ktgvetes!$AA$5:$AA$19,$F2)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net.jogtar.hu/jr/gen/hjegy_doc.cgi?docid=A1400272.KOR" TargetMode="External"/><Relationship Id="rId13" Type="http://schemas.openxmlformats.org/officeDocument/2006/relationships/hyperlink" Target="https://net.jogtar.hu/jr/gen/hjegy_doc.cgi?docid=A1400272.KOR" TargetMode="External"/><Relationship Id="rId18" Type="http://schemas.openxmlformats.org/officeDocument/2006/relationships/hyperlink" Target="https://net.jogtar.hu/jr/gen/hjegy_doc.cgi?docid=A1400272.KOR" TargetMode="External"/><Relationship Id="rId26" Type="http://schemas.openxmlformats.org/officeDocument/2006/relationships/hyperlink" Target="https://net.jogtar.hu/jr/gen/hjegy_doc.cgi?docid=A1400272.KOR" TargetMode="External"/><Relationship Id="rId3" Type="http://schemas.openxmlformats.org/officeDocument/2006/relationships/hyperlink" Target="https://net.jogtar.hu/jr/gen/hjegy_doc.cgi?docid=A1400272.KOR" TargetMode="External"/><Relationship Id="rId21" Type="http://schemas.openxmlformats.org/officeDocument/2006/relationships/hyperlink" Target="https://net.jogtar.hu/jr/gen/hjegy_doc.cgi?docid=A1400272.KOR" TargetMode="External"/><Relationship Id="rId7" Type="http://schemas.openxmlformats.org/officeDocument/2006/relationships/hyperlink" Target="https://net.jogtar.hu/jr/gen/hjegy_doc.cgi?docid=A1400272.KOR" TargetMode="External"/><Relationship Id="rId12" Type="http://schemas.openxmlformats.org/officeDocument/2006/relationships/hyperlink" Target="https://net.jogtar.hu/jr/gen/hjegy_doc.cgi?docid=A1400272.KOR" TargetMode="External"/><Relationship Id="rId17" Type="http://schemas.openxmlformats.org/officeDocument/2006/relationships/hyperlink" Target="https://net.jogtar.hu/jr/gen/hjegy_doc.cgi?docid=A1400272.KOR" TargetMode="External"/><Relationship Id="rId25" Type="http://schemas.openxmlformats.org/officeDocument/2006/relationships/hyperlink" Target="https://net.jogtar.hu/jr/gen/hjegy_doc.cgi?docid=A1400272.KOR" TargetMode="External"/><Relationship Id="rId2" Type="http://schemas.openxmlformats.org/officeDocument/2006/relationships/hyperlink" Target="https://net.jogtar.hu/jr/gen/hjegy_doc.cgi?docid=A1400272.KOR" TargetMode="External"/><Relationship Id="rId16" Type="http://schemas.openxmlformats.org/officeDocument/2006/relationships/hyperlink" Target="https://net.jogtar.hu/jr/gen/hjegy_doc.cgi?docid=A1400272.KOR" TargetMode="External"/><Relationship Id="rId20" Type="http://schemas.openxmlformats.org/officeDocument/2006/relationships/hyperlink" Target="https://net.jogtar.hu/jr/gen/hjegy_doc.cgi?docid=A1400272.KOR" TargetMode="External"/><Relationship Id="rId29" Type="http://schemas.openxmlformats.org/officeDocument/2006/relationships/table" Target="../tables/table1.xml"/><Relationship Id="rId1" Type="http://schemas.openxmlformats.org/officeDocument/2006/relationships/hyperlink" Target="https://net.jogtar.hu/jr/gen/hjegy_doc.cgi?docid=A1400272.KOR" TargetMode="External"/><Relationship Id="rId6" Type="http://schemas.openxmlformats.org/officeDocument/2006/relationships/hyperlink" Target="https://net.jogtar.hu/jr/gen/hjegy_doc.cgi?docid=A1400272.KOR" TargetMode="External"/><Relationship Id="rId11" Type="http://schemas.openxmlformats.org/officeDocument/2006/relationships/hyperlink" Target="https://net.jogtar.hu/jr/gen/hjegy_doc.cgi?docid=A1400272.KOR" TargetMode="External"/><Relationship Id="rId24" Type="http://schemas.openxmlformats.org/officeDocument/2006/relationships/hyperlink" Target="https://net.jogtar.hu/jr/gen/hjegy_doc.cgi?docid=A1400272.KOR" TargetMode="External"/><Relationship Id="rId5" Type="http://schemas.openxmlformats.org/officeDocument/2006/relationships/hyperlink" Target="https://net.jogtar.hu/jr/gen/hjegy_doc.cgi?docid=A1400272.KOR" TargetMode="External"/><Relationship Id="rId15" Type="http://schemas.openxmlformats.org/officeDocument/2006/relationships/hyperlink" Target="https://net.jogtar.hu/jr/gen/hjegy_doc.cgi?docid=A1400272.KOR" TargetMode="External"/><Relationship Id="rId23" Type="http://schemas.openxmlformats.org/officeDocument/2006/relationships/hyperlink" Target="https://net.jogtar.hu/jr/gen/hjegy_doc.cgi?docid=A1400272.KOR" TargetMode="External"/><Relationship Id="rId28" Type="http://schemas.openxmlformats.org/officeDocument/2006/relationships/printerSettings" Target="../printerSettings/printerSettings2.bin"/><Relationship Id="rId10" Type="http://schemas.openxmlformats.org/officeDocument/2006/relationships/hyperlink" Target="https://net.jogtar.hu/jr/gen/hjegy_doc.cgi?docid=A1400272.KOR" TargetMode="External"/><Relationship Id="rId19" Type="http://schemas.openxmlformats.org/officeDocument/2006/relationships/hyperlink" Target="https://net.jogtar.hu/jr/gen/hjegy_doc.cgi?docid=A1400272.KOR" TargetMode="External"/><Relationship Id="rId4" Type="http://schemas.openxmlformats.org/officeDocument/2006/relationships/hyperlink" Target="https://net.jogtar.hu/jr/gen/hjegy_doc.cgi?docid=A1400272.KOR" TargetMode="External"/><Relationship Id="rId9" Type="http://schemas.openxmlformats.org/officeDocument/2006/relationships/hyperlink" Target="https://net.jogtar.hu/jr/gen/hjegy_doc.cgi?docid=A1400272.KOR" TargetMode="External"/><Relationship Id="rId14" Type="http://schemas.openxmlformats.org/officeDocument/2006/relationships/hyperlink" Target="https://net.jogtar.hu/jr/gen/hjegy_doc.cgi?docid=A1400272.KOR" TargetMode="External"/><Relationship Id="rId22" Type="http://schemas.openxmlformats.org/officeDocument/2006/relationships/hyperlink" Target="https://net.jogtar.hu/jr/gen/hjegy_doc.cgi?docid=A1400272.KOR" TargetMode="External"/><Relationship Id="rId27" Type="http://schemas.openxmlformats.org/officeDocument/2006/relationships/hyperlink" Target="https://net.jogtar.hu/jr/gen/hjegy_doc.cgi?docid=A1400272.KO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49"/>
  <sheetViews>
    <sheetView workbookViewId="0">
      <selection activeCell="A11" sqref="A11:B156"/>
    </sheetView>
  </sheetViews>
  <sheetFormatPr defaultRowHeight="15" x14ac:dyDescent="0.25"/>
  <cols>
    <col min="1" max="1" width="31.140625" style="4" customWidth="1"/>
    <col min="2" max="2" width="9.140625" style="5"/>
    <col min="3" max="3" width="25.7109375" customWidth="1"/>
  </cols>
  <sheetData>
    <row r="2" spans="1:3" x14ac:dyDescent="0.25">
      <c r="A2" s="4" t="s">
        <v>299</v>
      </c>
      <c r="B2" s="5">
        <v>600</v>
      </c>
      <c r="C2" t="s">
        <v>300</v>
      </c>
    </row>
    <row r="3" spans="1:3" x14ac:dyDescent="0.25">
      <c r="A3" s="4" t="s">
        <v>301</v>
      </c>
      <c r="B3" s="5">
        <v>10</v>
      </c>
      <c r="C3" t="s">
        <v>302</v>
      </c>
    </row>
    <row r="4" spans="1:3" x14ac:dyDescent="0.25">
      <c r="B4" s="5">
        <v>3</v>
      </c>
      <c r="C4" t="s">
        <v>303</v>
      </c>
    </row>
    <row r="6" spans="1:3" ht="75" x14ac:dyDescent="0.25">
      <c r="A6" s="4" t="s">
        <v>304</v>
      </c>
      <c r="B6" s="5">
        <v>420000</v>
      </c>
      <c r="C6" t="s">
        <v>305</v>
      </c>
    </row>
    <row r="7" spans="1:3" x14ac:dyDescent="0.25">
      <c r="A7" s="4" t="s">
        <v>306</v>
      </c>
      <c r="B7" s="5">
        <f>B6*0.125</f>
        <v>52500</v>
      </c>
      <c r="C7" t="s">
        <v>310</v>
      </c>
    </row>
    <row r="8" spans="1:3" x14ac:dyDescent="0.25">
      <c r="A8" s="4" t="s">
        <v>308</v>
      </c>
      <c r="B8" s="5">
        <f>B6*0.2</f>
        <v>84000</v>
      </c>
      <c r="C8" t="s">
        <v>309</v>
      </c>
    </row>
    <row r="11" spans="1:3" x14ac:dyDescent="0.25">
      <c r="A11" s="18"/>
    </row>
    <row r="12" spans="1:3" x14ac:dyDescent="0.25">
      <c r="A12" s="18"/>
    </row>
    <row r="13" spans="1:3" x14ac:dyDescent="0.25">
      <c r="A13" s="18"/>
    </row>
    <row r="14" spans="1:3" x14ac:dyDescent="0.25">
      <c r="A14" s="18"/>
    </row>
    <row r="15" spans="1:3" x14ac:dyDescent="0.25">
      <c r="A15" s="18"/>
    </row>
    <row r="16" spans="1:3" x14ac:dyDescent="0.25">
      <c r="A16" s="18"/>
    </row>
    <row r="17" spans="1:1" x14ac:dyDescent="0.25">
      <c r="A17" s="18"/>
    </row>
    <row r="18" spans="1:1" x14ac:dyDescent="0.25">
      <c r="A18" s="18"/>
    </row>
    <row r="19" spans="1:1" x14ac:dyDescent="0.25">
      <c r="A19" s="18"/>
    </row>
    <row r="20" spans="1:1" x14ac:dyDescent="0.25">
      <c r="A20" s="18"/>
    </row>
    <row r="21" spans="1:1" x14ac:dyDescent="0.25">
      <c r="A21" s="18"/>
    </row>
    <row r="22" spans="1:1" x14ac:dyDescent="0.25">
      <c r="A22" s="18"/>
    </row>
    <row r="23" spans="1:1" x14ac:dyDescent="0.25">
      <c r="A23" s="18"/>
    </row>
    <row r="24" spans="1:1" x14ac:dyDescent="0.25">
      <c r="A24" s="18"/>
    </row>
    <row r="25" spans="1:1" x14ac:dyDescent="0.25">
      <c r="A25" s="18"/>
    </row>
    <row r="26" spans="1:1" x14ac:dyDescent="0.25">
      <c r="A26" s="18"/>
    </row>
    <row r="27" spans="1:1" x14ac:dyDescent="0.25">
      <c r="A27" s="18"/>
    </row>
    <row r="28" spans="1:1" x14ac:dyDescent="0.25">
      <c r="A28" s="18"/>
    </row>
    <row r="29" spans="1:1" x14ac:dyDescent="0.25">
      <c r="A29" s="18"/>
    </row>
    <row r="30" spans="1:1" x14ac:dyDescent="0.25">
      <c r="A30" s="18"/>
    </row>
    <row r="31" spans="1:1" x14ac:dyDescent="0.25">
      <c r="A31" s="18"/>
    </row>
    <row r="32" spans="1:1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  <row r="48" spans="1:1" x14ac:dyDescent="0.25">
      <c r="A48" s="18"/>
    </row>
    <row r="49" spans="1:1" x14ac:dyDescent="0.25">
      <c r="A49" s="18"/>
    </row>
    <row r="50" spans="1:1" x14ac:dyDescent="0.25">
      <c r="A50" s="18"/>
    </row>
    <row r="51" spans="1:1" x14ac:dyDescent="0.25">
      <c r="A51" s="18"/>
    </row>
    <row r="52" spans="1:1" x14ac:dyDescent="0.25">
      <c r="A52" s="18"/>
    </row>
    <row r="53" spans="1:1" x14ac:dyDescent="0.25">
      <c r="A53" s="18"/>
    </row>
    <row r="54" spans="1:1" x14ac:dyDescent="0.25">
      <c r="A54" s="18"/>
    </row>
    <row r="55" spans="1:1" x14ac:dyDescent="0.25">
      <c r="A55" s="18"/>
    </row>
    <row r="56" spans="1:1" x14ac:dyDescent="0.25">
      <c r="A56" s="18"/>
    </row>
    <row r="57" spans="1:1" x14ac:dyDescent="0.25">
      <c r="A57" s="18"/>
    </row>
    <row r="58" spans="1:1" x14ac:dyDescent="0.25">
      <c r="A58" s="18"/>
    </row>
    <row r="59" spans="1:1" x14ac:dyDescent="0.25">
      <c r="A59" s="18"/>
    </row>
    <row r="60" spans="1:1" x14ac:dyDescent="0.25">
      <c r="A60" s="18"/>
    </row>
    <row r="61" spans="1:1" x14ac:dyDescent="0.25">
      <c r="A61" s="18"/>
    </row>
    <row r="62" spans="1:1" x14ac:dyDescent="0.25">
      <c r="A62" s="18"/>
    </row>
    <row r="63" spans="1:1" x14ac:dyDescent="0.25">
      <c r="A63" s="18"/>
    </row>
    <row r="64" spans="1:1" x14ac:dyDescent="0.25">
      <c r="A64" s="18"/>
    </row>
    <row r="65" spans="1:1" x14ac:dyDescent="0.25">
      <c r="A65" s="18"/>
    </row>
    <row r="66" spans="1:1" x14ac:dyDescent="0.25">
      <c r="A66" s="18"/>
    </row>
    <row r="67" spans="1:1" x14ac:dyDescent="0.25">
      <c r="A67" s="18"/>
    </row>
    <row r="68" spans="1:1" x14ac:dyDescent="0.25">
      <c r="A68" s="18"/>
    </row>
    <row r="69" spans="1:1" x14ac:dyDescent="0.25">
      <c r="A69" s="18"/>
    </row>
    <row r="70" spans="1:1" x14ac:dyDescent="0.25">
      <c r="A70" s="18"/>
    </row>
    <row r="71" spans="1:1" x14ac:dyDescent="0.25">
      <c r="A71" s="18"/>
    </row>
    <row r="72" spans="1:1" x14ac:dyDescent="0.25">
      <c r="A72" s="18"/>
    </row>
    <row r="73" spans="1:1" x14ac:dyDescent="0.25">
      <c r="A73" s="18"/>
    </row>
    <row r="74" spans="1:1" x14ac:dyDescent="0.25">
      <c r="A74" s="18"/>
    </row>
    <row r="75" spans="1:1" x14ac:dyDescent="0.25">
      <c r="A75" s="18"/>
    </row>
    <row r="76" spans="1:1" x14ac:dyDescent="0.25">
      <c r="A76" s="18"/>
    </row>
    <row r="77" spans="1:1" x14ac:dyDescent="0.25">
      <c r="A77" s="18"/>
    </row>
    <row r="78" spans="1:1" x14ac:dyDescent="0.25">
      <c r="A78" s="18"/>
    </row>
    <row r="79" spans="1:1" x14ac:dyDescent="0.25">
      <c r="A79" s="18"/>
    </row>
    <row r="80" spans="1:1" x14ac:dyDescent="0.25">
      <c r="A80" s="18"/>
    </row>
    <row r="81" spans="1:1" x14ac:dyDescent="0.25">
      <c r="A81" s="18"/>
    </row>
    <row r="82" spans="1:1" x14ac:dyDescent="0.25">
      <c r="A82" s="18"/>
    </row>
    <row r="83" spans="1:1" x14ac:dyDescent="0.25">
      <c r="A83" s="18"/>
    </row>
    <row r="84" spans="1:1" x14ac:dyDescent="0.25">
      <c r="A84" s="18"/>
    </row>
    <row r="85" spans="1:1" x14ac:dyDescent="0.25">
      <c r="A85" s="18"/>
    </row>
    <row r="86" spans="1:1" x14ac:dyDescent="0.25">
      <c r="A86" s="18"/>
    </row>
    <row r="87" spans="1:1" x14ac:dyDescent="0.25">
      <c r="A87" s="18"/>
    </row>
    <row r="88" spans="1:1" x14ac:dyDescent="0.25">
      <c r="A88" s="18"/>
    </row>
    <row r="89" spans="1:1" x14ac:dyDescent="0.25">
      <c r="A89" s="18"/>
    </row>
    <row r="90" spans="1:1" x14ac:dyDescent="0.25">
      <c r="A90" s="18"/>
    </row>
    <row r="91" spans="1:1" x14ac:dyDescent="0.25">
      <c r="A91" s="18"/>
    </row>
    <row r="92" spans="1:1" x14ac:dyDescent="0.25">
      <c r="A92" s="18"/>
    </row>
    <row r="93" spans="1:1" x14ac:dyDescent="0.25">
      <c r="A93" s="18"/>
    </row>
    <row r="94" spans="1:1" x14ac:dyDescent="0.25">
      <c r="A94" s="18"/>
    </row>
    <row r="95" spans="1:1" x14ac:dyDescent="0.25">
      <c r="A95" s="18"/>
    </row>
    <row r="96" spans="1:1" x14ac:dyDescent="0.25">
      <c r="A96" s="18"/>
    </row>
    <row r="97" spans="1:1" x14ac:dyDescent="0.25">
      <c r="A97" s="18"/>
    </row>
    <row r="98" spans="1:1" x14ac:dyDescent="0.25">
      <c r="A98" s="18"/>
    </row>
    <row r="99" spans="1:1" x14ac:dyDescent="0.25">
      <c r="A99" s="18"/>
    </row>
    <row r="100" spans="1:1" x14ac:dyDescent="0.25">
      <c r="A100" s="18"/>
    </row>
    <row r="101" spans="1:1" x14ac:dyDescent="0.25">
      <c r="A101" s="18"/>
    </row>
    <row r="102" spans="1:1" x14ac:dyDescent="0.25">
      <c r="A102" s="18"/>
    </row>
    <row r="103" spans="1:1" x14ac:dyDescent="0.25">
      <c r="A103" s="18"/>
    </row>
    <row r="104" spans="1:1" x14ac:dyDescent="0.25">
      <c r="A104" s="18"/>
    </row>
    <row r="105" spans="1:1" x14ac:dyDescent="0.25">
      <c r="A105" s="18"/>
    </row>
    <row r="106" spans="1:1" x14ac:dyDescent="0.25">
      <c r="A106" s="18"/>
    </row>
    <row r="107" spans="1:1" x14ac:dyDescent="0.25">
      <c r="A107" s="18"/>
    </row>
    <row r="108" spans="1:1" x14ac:dyDescent="0.25">
      <c r="A108" s="18"/>
    </row>
    <row r="109" spans="1:1" x14ac:dyDescent="0.25">
      <c r="A109" s="18"/>
    </row>
    <row r="110" spans="1:1" x14ac:dyDescent="0.25">
      <c r="A110" s="18"/>
    </row>
    <row r="111" spans="1:1" x14ac:dyDescent="0.25">
      <c r="A111" s="18"/>
    </row>
    <row r="112" spans="1:1" x14ac:dyDescent="0.25">
      <c r="A112" s="18"/>
    </row>
    <row r="113" spans="1:1" x14ac:dyDescent="0.25">
      <c r="A113" s="18"/>
    </row>
    <row r="114" spans="1:1" x14ac:dyDescent="0.25">
      <c r="A114" s="18"/>
    </row>
    <row r="115" spans="1:1" x14ac:dyDescent="0.25">
      <c r="A115" s="18"/>
    </row>
    <row r="116" spans="1:1" x14ac:dyDescent="0.25">
      <c r="A116" s="18"/>
    </row>
    <row r="117" spans="1:1" x14ac:dyDescent="0.25">
      <c r="A117" s="18"/>
    </row>
    <row r="118" spans="1:1" x14ac:dyDescent="0.25">
      <c r="A118" s="18"/>
    </row>
    <row r="119" spans="1:1" x14ac:dyDescent="0.25">
      <c r="A119" s="18"/>
    </row>
    <row r="120" spans="1:1" x14ac:dyDescent="0.25">
      <c r="A120" s="18"/>
    </row>
    <row r="121" spans="1:1" x14ac:dyDescent="0.25">
      <c r="A121" s="18"/>
    </row>
    <row r="122" spans="1:1" x14ac:dyDescent="0.25">
      <c r="A122" s="18"/>
    </row>
    <row r="123" spans="1:1" x14ac:dyDescent="0.25">
      <c r="A123" s="18"/>
    </row>
    <row r="124" spans="1:1" x14ac:dyDescent="0.25">
      <c r="A124" s="18"/>
    </row>
    <row r="125" spans="1:1" x14ac:dyDescent="0.25">
      <c r="A125" s="18"/>
    </row>
    <row r="126" spans="1:1" x14ac:dyDescent="0.25">
      <c r="A126" s="18"/>
    </row>
    <row r="127" spans="1:1" x14ac:dyDescent="0.25">
      <c r="A127" s="18"/>
    </row>
    <row r="128" spans="1:1" x14ac:dyDescent="0.25">
      <c r="A128" s="18"/>
    </row>
    <row r="129" spans="1:1" x14ac:dyDescent="0.25">
      <c r="A129" s="18"/>
    </row>
    <row r="130" spans="1:1" x14ac:dyDescent="0.25">
      <c r="A130" s="18"/>
    </row>
    <row r="131" spans="1:1" x14ac:dyDescent="0.25">
      <c r="A131" s="18"/>
    </row>
    <row r="132" spans="1:1" x14ac:dyDescent="0.25">
      <c r="A132" s="18"/>
    </row>
    <row r="133" spans="1:1" x14ac:dyDescent="0.25">
      <c r="A133" s="18"/>
    </row>
    <row r="134" spans="1:1" x14ac:dyDescent="0.25">
      <c r="A134" s="18"/>
    </row>
    <row r="135" spans="1:1" x14ac:dyDescent="0.25">
      <c r="A135" s="18"/>
    </row>
    <row r="136" spans="1:1" x14ac:dyDescent="0.25">
      <c r="A136" s="18"/>
    </row>
    <row r="137" spans="1:1" x14ac:dyDescent="0.25">
      <c r="A137" s="18"/>
    </row>
    <row r="138" spans="1:1" x14ac:dyDescent="0.25">
      <c r="A138" s="18"/>
    </row>
    <row r="139" spans="1:1" x14ac:dyDescent="0.25">
      <c r="A139" s="18"/>
    </row>
    <row r="140" spans="1:1" x14ac:dyDescent="0.25">
      <c r="A140" s="18"/>
    </row>
    <row r="141" spans="1:1" x14ac:dyDescent="0.25">
      <c r="A141" s="18"/>
    </row>
    <row r="142" spans="1:1" x14ac:dyDescent="0.25">
      <c r="A142" s="18"/>
    </row>
    <row r="143" spans="1:1" x14ac:dyDescent="0.25">
      <c r="A143" s="18"/>
    </row>
    <row r="144" spans="1:1" x14ac:dyDescent="0.25">
      <c r="A144" s="18"/>
    </row>
    <row r="145" spans="1:1" x14ac:dyDescent="0.25">
      <c r="A145" s="18"/>
    </row>
    <row r="146" spans="1:1" x14ac:dyDescent="0.25">
      <c r="A146" s="18"/>
    </row>
    <row r="147" spans="1:1" x14ac:dyDescent="0.25">
      <c r="A147" s="18"/>
    </row>
    <row r="148" spans="1:1" x14ac:dyDescent="0.25">
      <c r="A148" s="18"/>
    </row>
    <row r="149" spans="1:1" x14ac:dyDescent="0.25">
      <c r="A149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E29"/>
  <sheetViews>
    <sheetView tabSelected="1" zoomScale="85" zoomScaleNormal="85" workbookViewId="0">
      <pane xSplit="1" ySplit="2" topLeftCell="G9" activePane="bottomRight" state="frozen"/>
      <selection pane="topRight" activeCell="B1" sqref="B1"/>
      <selection pane="bottomLeft" activeCell="A3" sqref="A3"/>
      <selection pane="bottomRight" activeCell="S15" sqref="S15"/>
    </sheetView>
  </sheetViews>
  <sheetFormatPr defaultColWidth="12.7109375" defaultRowHeight="15" outlineLevelRow="2" x14ac:dyDescent="0.25"/>
  <cols>
    <col min="1" max="2" width="28.7109375" style="15" customWidth="1"/>
    <col min="3" max="5" width="67" style="15" customWidth="1"/>
    <col min="6" max="13" width="14" style="15" customWidth="1"/>
    <col min="14" max="14" width="14.140625" style="13" customWidth="1"/>
    <col min="15" max="15" width="10.7109375" style="16" bestFit="1" customWidth="1"/>
    <col min="16" max="16" width="11.28515625" style="13" bestFit="1" customWidth="1"/>
    <col min="17" max="17" width="12.5703125" style="13" bestFit="1" customWidth="1"/>
    <col min="18" max="18" width="12.5703125" style="13" customWidth="1"/>
    <col min="19" max="19" width="12.42578125" style="13" bestFit="1" customWidth="1"/>
    <col min="20" max="20" width="13.140625" style="13" customWidth="1"/>
    <col min="21" max="21" width="12.85546875" style="13" bestFit="1" customWidth="1"/>
    <col min="22" max="22" width="12.85546875" style="13" customWidth="1"/>
    <col min="23" max="23" width="11" style="13" bestFit="1" customWidth="1"/>
    <col min="24" max="24" width="12.42578125" style="13" bestFit="1" customWidth="1"/>
    <col min="25" max="25" width="37.5703125" style="13" hidden="1" customWidth="1"/>
    <col min="26" max="26" width="64.7109375" style="13" bestFit="1" customWidth="1"/>
    <col min="27" max="27" width="64.7109375" style="13" customWidth="1"/>
    <col min="28" max="29" width="50.7109375" style="13" bestFit="1" customWidth="1"/>
    <col min="30" max="30" width="9" style="13" bestFit="1" customWidth="1"/>
    <col min="31" max="31" width="7.28515625" style="13" bestFit="1" customWidth="1"/>
    <col min="32" max="32" width="7.85546875" style="13" bestFit="1" customWidth="1"/>
    <col min="33" max="33" width="10.7109375" style="13" customWidth="1"/>
    <col min="34" max="34" width="6.7109375" style="13" bestFit="1" customWidth="1"/>
    <col min="35" max="35" width="6.28515625" style="13" bestFit="1" customWidth="1"/>
    <col min="36" max="36" width="11.42578125" style="13" customWidth="1"/>
    <col min="37" max="37" width="10.42578125" style="13" customWidth="1"/>
    <col min="38" max="38" width="10" style="13" bestFit="1" customWidth="1"/>
    <col min="39" max="39" width="11.7109375" style="13" bestFit="1" customWidth="1"/>
    <col min="40" max="40" width="10" style="13" customWidth="1"/>
    <col min="41" max="41" width="10.42578125" style="13" bestFit="1" customWidth="1"/>
    <col min="42" max="42" width="10.140625" style="13" bestFit="1" customWidth="1"/>
    <col min="43" max="43" width="12.42578125" style="13" customWidth="1"/>
    <col min="44" max="50" width="9.28515625" style="13" customWidth="1"/>
    <col min="51" max="51" width="10" style="13" bestFit="1" customWidth="1"/>
    <col min="52" max="52" width="11.7109375" style="13" bestFit="1" customWidth="1"/>
    <col min="53" max="53" width="10.28515625" style="13" customWidth="1"/>
    <col min="54" max="54" width="10.42578125" style="13" bestFit="1" customWidth="1"/>
    <col min="55" max="55" width="10.140625" style="13" bestFit="1" customWidth="1"/>
    <col min="56" max="56" width="11.85546875" style="13" customWidth="1"/>
    <col min="57" max="68" width="9.42578125" style="13" customWidth="1"/>
    <col min="69" max="69" width="14.7109375" style="13" customWidth="1"/>
    <col min="70" max="72" width="9.5703125" style="13" customWidth="1"/>
    <col min="73" max="77" width="9.85546875" style="13" customWidth="1"/>
    <col min="78" max="78" width="11.7109375" style="13" bestFit="1" customWidth="1"/>
    <col min="79" max="79" width="8.28515625" style="13" bestFit="1" customWidth="1"/>
    <col min="80" max="80" width="10.42578125" style="13" bestFit="1" customWidth="1"/>
    <col min="81" max="81" width="10.140625" style="13" bestFit="1" customWidth="1"/>
    <col min="82" max="16384" width="12.7109375" style="13"/>
  </cols>
  <sheetData>
    <row r="1" spans="1:83" s="7" customFormat="1" ht="34.5" customHeight="1" x14ac:dyDescent="0.25">
      <c r="A1" s="76" t="s">
        <v>288</v>
      </c>
      <c r="B1" s="76"/>
      <c r="C1" s="76"/>
      <c r="D1" s="21"/>
      <c r="E1" s="25"/>
      <c r="F1" s="80" t="s">
        <v>403</v>
      </c>
      <c r="G1" s="81"/>
      <c r="H1" s="82"/>
      <c r="I1" s="80" t="s">
        <v>404</v>
      </c>
      <c r="J1" s="81"/>
      <c r="K1" s="82"/>
      <c r="L1" s="77" t="s">
        <v>408</v>
      </c>
      <c r="M1" s="79"/>
      <c r="N1" s="76" t="s">
        <v>289</v>
      </c>
      <c r="O1" s="76"/>
      <c r="P1" s="76"/>
      <c r="Q1" s="76"/>
      <c r="R1" s="76"/>
      <c r="S1" s="76"/>
      <c r="T1" s="76"/>
      <c r="U1" s="76"/>
      <c r="V1" s="76"/>
      <c r="W1" s="76"/>
      <c r="X1" s="76"/>
      <c r="Y1" s="76" t="s">
        <v>290</v>
      </c>
      <c r="Z1" s="76"/>
      <c r="AA1" s="76"/>
      <c r="AB1" s="76"/>
      <c r="AC1" s="76"/>
      <c r="AD1" s="76"/>
      <c r="AE1" s="77" t="s">
        <v>22</v>
      </c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9"/>
      <c r="AR1" s="77" t="s">
        <v>214</v>
      </c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9"/>
      <c r="BE1" s="77" t="s">
        <v>215</v>
      </c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9"/>
      <c r="BR1" s="77" t="s">
        <v>216</v>
      </c>
      <c r="BS1" s="78"/>
      <c r="BT1" s="78"/>
      <c r="BU1" s="78"/>
      <c r="BV1" s="78"/>
      <c r="BW1" s="78"/>
      <c r="BX1" s="78"/>
      <c r="BY1" s="78"/>
      <c r="BZ1" s="78"/>
      <c r="CA1" s="78"/>
      <c r="CB1" s="78"/>
      <c r="CC1" s="78"/>
      <c r="CD1" s="79"/>
      <c r="CE1" s="6"/>
    </row>
    <row r="2" spans="1:83" s="10" customFormat="1" ht="30" x14ac:dyDescent="0.25">
      <c r="A2" s="8" t="s">
        <v>391</v>
      </c>
      <c r="B2" s="8" t="s">
        <v>392</v>
      </c>
      <c r="C2" s="8" t="s">
        <v>12</v>
      </c>
      <c r="D2" s="8" t="s">
        <v>415</v>
      </c>
      <c r="E2" s="8" t="s">
        <v>414</v>
      </c>
      <c r="F2" s="8" t="s">
        <v>405</v>
      </c>
      <c r="G2" s="8" t="s">
        <v>406</v>
      </c>
      <c r="H2" s="8" t="s">
        <v>407</v>
      </c>
      <c r="I2" s="8" t="s">
        <v>405</v>
      </c>
      <c r="J2" s="8" t="s">
        <v>406</v>
      </c>
      <c r="K2" s="8" t="s">
        <v>407</v>
      </c>
      <c r="L2" s="8" t="s">
        <v>405</v>
      </c>
      <c r="M2" s="8" t="s">
        <v>406</v>
      </c>
      <c r="N2" s="8" t="s">
        <v>15</v>
      </c>
      <c r="O2" s="9" t="s">
        <v>13</v>
      </c>
      <c r="P2" s="8" t="s">
        <v>14</v>
      </c>
      <c r="Q2" s="8" t="s">
        <v>16</v>
      </c>
      <c r="R2" s="8" t="s">
        <v>296</v>
      </c>
      <c r="S2" s="8" t="s">
        <v>17</v>
      </c>
      <c r="T2" s="8" t="s">
        <v>18</v>
      </c>
      <c r="U2" s="8" t="s">
        <v>19</v>
      </c>
      <c r="V2" s="8" t="s">
        <v>291</v>
      </c>
      <c r="W2" s="8" t="s">
        <v>20</v>
      </c>
      <c r="X2" s="8" t="s">
        <v>21</v>
      </c>
      <c r="Y2" s="8" t="s">
        <v>210</v>
      </c>
      <c r="Z2" s="8" t="s">
        <v>232</v>
      </c>
      <c r="AA2" s="8" t="s">
        <v>268</v>
      </c>
      <c r="AB2" s="8" t="s">
        <v>211</v>
      </c>
      <c r="AC2" s="8" t="s">
        <v>212</v>
      </c>
      <c r="AD2" s="8" t="s">
        <v>213</v>
      </c>
      <c r="AE2" s="8" t="s">
        <v>0</v>
      </c>
      <c r="AF2" s="8" t="s">
        <v>1</v>
      </c>
      <c r="AG2" s="8" t="s">
        <v>2</v>
      </c>
      <c r="AH2" s="8" t="s">
        <v>3</v>
      </c>
      <c r="AI2" s="8" t="s">
        <v>4</v>
      </c>
      <c r="AJ2" s="8" t="s">
        <v>5</v>
      </c>
      <c r="AK2" s="8" t="s">
        <v>6</v>
      </c>
      <c r="AL2" s="8" t="s">
        <v>7</v>
      </c>
      <c r="AM2" s="8" t="s">
        <v>8</v>
      </c>
      <c r="AN2" s="8" t="s">
        <v>9</v>
      </c>
      <c r="AO2" s="8" t="s">
        <v>10</v>
      </c>
      <c r="AP2" s="8" t="s">
        <v>11</v>
      </c>
      <c r="AQ2" s="8" t="s">
        <v>217</v>
      </c>
      <c r="AR2" s="8" t="s">
        <v>0</v>
      </c>
      <c r="AS2" s="8" t="s">
        <v>1</v>
      </c>
      <c r="AT2" s="8" t="s">
        <v>2</v>
      </c>
      <c r="AU2" s="8" t="s">
        <v>3</v>
      </c>
      <c r="AV2" s="8" t="s">
        <v>4</v>
      </c>
      <c r="AW2" s="8" t="s">
        <v>5</v>
      </c>
      <c r="AX2" s="8" t="s">
        <v>6</v>
      </c>
      <c r="AY2" s="8" t="s">
        <v>7</v>
      </c>
      <c r="AZ2" s="8" t="s">
        <v>8</v>
      </c>
      <c r="BA2" s="8" t="s">
        <v>9</v>
      </c>
      <c r="BB2" s="8" t="s">
        <v>10</v>
      </c>
      <c r="BC2" s="8" t="s">
        <v>11</v>
      </c>
      <c r="BD2" s="8" t="s">
        <v>218</v>
      </c>
      <c r="BE2" s="8" t="s">
        <v>0</v>
      </c>
      <c r="BF2" s="8" t="s">
        <v>1</v>
      </c>
      <c r="BG2" s="8" t="s">
        <v>2</v>
      </c>
      <c r="BH2" s="8" t="s">
        <v>3</v>
      </c>
      <c r="BI2" s="8" t="s">
        <v>4</v>
      </c>
      <c r="BJ2" s="8" t="s">
        <v>5</v>
      </c>
      <c r="BK2" s="8" t="s">
        <v>6</v>
      </c>
      <c r="BL2" s="8" t="s">
        <v>7</v>
      </c>
      <c r="BM2" s="8" t="s">
        <v>8</v>
      </c>
      <c r="BN2" s="8" t="s">
        <v>9</v>
      </c>
      <c r="BO2" s="8" t="s">
        <v>10</v>
      </c>
      <c r="BP2" s="8" t="s">
        <v>11</v>
      </c>
      <c r="BQ2" s="8" t="s">
        <v>219</v>
      </c>
      <c r="BR2" s="8" t="s">
        <v>0</v>
      </c>
      <c r="BS2" s="8" t="s">
        <v>1</v>
      </c>
      <c r="BT2" s="8" t="s">
        <v>2</v>
      </c>
      <c r="BU2" s="8" t="s">
        <v>3</v>
      </c>
      <c r="BV2" s="8" t="s">
        <v>4</v>
      </c>
      <c r="BW2" s="8" t="s">
        <v>5</v>
      </c>
      <c r="BX2" s="8" t="s">
        <v>6</v>
      </c>
      <c r="BY2" s="8" t="s">
        <v>7</v>
      </c>
      <c r="BZ2" s="8" t="s">
        <v>8</v>
      </c>
      <c r="CA2" s="8" t="s">
        <v>9</v>
      </c>
      <c r="CB2" s="8" t="s">
        <v>10</v>
      </c>
      <c r="CC2" s="8" t="s">
        <v>11</v>
      </c>
      <c r="CD2" s="8" t="s">
        <v>220</v>
      </c>
      <c r="CE2" s="8" t="s">
        <v>292</v>
      </c>
    </row>
    <row r="3" spans="1:83" s="59" customFormat="1" ht="148.5" outlineLevel="2" x14ac:dyDescent="0.25">
      <c r="A3" s="11" t="s">
        <v>402</v>
      </c>
      <c r="B3" s="11" t="s">
        <v>409</v>
      </c>
      <c r="C3" s="43" t="s">
        <v>413</v>
      </c>
      <c r="D3" s="44" t="s">
        <v>410</v>
      </c>
      <c r="E3" s="44" t="s">
        <v>416</v>
      </c>
      <c r="F3" s="44">
        <v>13000000</v>
      </c>
      <c r="G3" s="44">
        <v>13000000</v>
      </c>
      <c r="H3" s="44" t="s">
        <v>337</v>
      </c>
      <c r="I3" s="45">
        <v>0</v>
      </c>
      <c r="J3" s="45">
        <v>0</v>
      </c>
      <c r="K3" s="46"/>
      <c r="L3" s="44">
        <f>+F3-I3</f>
        <v>13000000</v>
      </c>
      <c r="M3" s="44">
        <f>+G3-J3</f>
        <v>13000000</v>
      </c>
      <c r="N3" s="47"/>
      <c r="O3" s="48"/>
      <c r="P3" s="49"/>
      <c r="Q3" s="50"/>
      <c r="R3" s="51"/>
      <c r="S3" s="50"/>
      <c r="T3" s="50"/>
      <c r="U3" s="50"/>
      <c r="V3" s="52"/>
      <c r="W3" s="53"/>
      <c r="X3" s="54"/>
      <c r="Y3" s="55"/>
      <c r="Z3" s="56"/>
      <c r="AA3" s="56" t="s">
        <v>338</v>
      </c>
      <c r="AB3" s="57"/>
      <c r="AC3" s="57"/>
      <c r="AD3" s="55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8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8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8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8"/>
      <c r="CE3" s="58"/>
    </row>
    <row r="4" spans="1:83" s="59" customFormat="1" outlineLevel="1" x14ac:dyDescent="0.25">
      <c r="A4" s="11"/>
      <c r="B4" s="11"/>
      <c r="C4" s="44" t="s">
        <v>432</v>
      </c>
      <c r="D4" s="44"/>
      <c r="E4" s="44"/>
      <c r="F4" s="44">
        <f>SUBTOTAL(9,F3:F3)</f>
        <v>13000000</v>
      </c>
      <c r="G4" s="44">
        <f>SUBTOTAL(9,G3:G3)</f>
        <v>13000000</v>
      </c>
      <c r="H4" s="44"/>
      <c r="I4" s="45">
        <f>SUBTOTAL(9,I3:I3)</f>
        <v>0</v>
      </c>
      <c r="J4" s="45">
        <f>SUBTOTAL(9,J3:J3)</f>
        <v>0</v>
      </c>
      <c r="K4" s="46"/>
      <c r="L4" s="44">
        <f>SUBTOTAL(9,L3:L3)</f>
        <v>13000000</v>
      </c>
      <c r="M4" s="44">
        <f>SUBTOTAL(9,M3:M3)</f>
        <v>13000000</v>
      </c>
      <c r="N4" s="47"/>
      <c r="O4" s="48"/>
      <c r="P4" s="49"/>
      <c r="Q4" s="50">
        <f>SUBTOTAL(9,Q3:Q3)</f>
        <v>0</v>
      </c>
      <c r="R4" s="51"/>
      <c r="S4" s="50">
        <f>SUBTOTAL(9,S3:S3)</f>
        <v>0</v>
      </c>
      <c r="T4" s="50">
        <f>SUBTOTAL(9,T3:T3)</f>
        <v>0</v>
      </c>
      <c r="U4" s="50">
        <f>SUBTOTAL(9,U3:U3)</f>
        <v>0</v>
      </c>
      <c r="V4" s="52"/>
      <c r="W4" s="53"/>
      <c r="X4" s="54">
        <f>SUBTOTAL(9,X3:X3)</f>
        <v>0</v>
      </c>
      <c r="Y4" s="55"/>
      <c r="Z4" s="56"/>
      <c r="AA4" s="67" t="s">
        <v>425</v>
      </c>
      <c r="AB4" s="57"/>
      <c r="AC4" s="57"/>
      <c r="AD4" s="55"/>
      <c r="AE4" s="50">
        <f t="shared" ref="AE4:BJ4" si="0">SUBTOTAL(9,AE3:AE3)</f>
        <v>0</v>
      </c>
      <c r="AF4" s="50">
        <f t="shared" si="0"/>
        <v>0</v>
      </c>
      <c r="AG4" s="50">
        <f t="shared" si="0"/>
        <v>0</v>
      </c>
      <c r="AH4" s="50">
        <f t="shared" si="0"/>
        <v>0</v>
      </c>
      <c r="AI4" s="50">
        <f t="shared" si="0"/>
        <v>0</v>
      </c>
      <c r="AJ4" s="50">
        <f t="shared" si="0"/>
        <v>0</v>
      </c>
      <c r="AK4" s="50">
        <f t="shared" si="0"/>
        <v>0</v>
      </c>
      <c r="AL4" s="50">
        <f t="shared" si="0"/>
        <v>0</v>
      </c>
      <c r="AM4" s="50">
        <f t="shared" si="0"/>
        <v>0</v>
      </c>
      <c r="AN4" s="50">
        <f t="shared" si="0"/>
        <v>0</v>
      </c>
      <c r="AO4" s="50">
        <f t="shared" si="0"/>
        <v>0</v>
      </c>
      <c r="AP4" s="50">
        <f t="shared" si="0"/>
        <v>0</v>
      </c>
      <c r="AQ4" s="58">
        <f t="shared" si="0"/>
        <v>0</v>
      </c>
      <c r="AR4" s="50">
        <f t="shared" si="0"/>
        <v>0</v>
      </c>
      <c r="AS4" s="50">
        <f t="shared" si="0"/>
        <v>0</v>
      </c>
      <c r="AT4" s="50">
        <f t="shared" si="0"/>
        <v>0</v>
      </c>
      <c r="AU4" s="50">
        <f t="shared" si="0"/>
        <v>0</v>
      </c>
      <c r="AV4" s="50">
        <f t="shared" si="0"/>
        <v>0</v>
      </c>
      <c r="AW4" s="50">
        <f t="shared" si="0"/>
        <v>0</v>
      </c>
      <c r="AX4" s="50">
        <f t="shared" si="0"/>
        <v>0</v>
      </c>
      <c r="AY4" s="50">
        <f t="shared" si="0"/>
        <v>0</v>
      </c>
      <c r="AZ4" s="50">
        <f t="shared" si="0"/>
        <v>0</v>
      </c>
      <c r="BA4" s="50">
        <f t="shared" si="0"/>
        <v>0</v>
      </c>
      <c r="BB4" s="50">
        <f t="shared" si="0"/>
        <v>0</v>
      </c>
      <c r="BC4" s="50">
        <f t="shared" si="0"/>
        <v>0</v>
      </c>
      <c r="BD4" s="58">
        <f t="shared" si="0"/>
        <v>0</v>
      </c>
      <c r="BE4" s="50">
        <f t="shared" si="0"/>
        <v>0</v>
      </c>
      <c r="BF4" s="50">
        <f t="shared" si="0"/>
        <v>0</v>
      </c>
      <c r="BG4" s="50">
        <f t="shared" si="0"/>
        <v>0</v>
      </c>
      <c r="BH4" s="50">
        <f t="shared" si="0"/>
        <v>0</v>
      </c>
      <c r="BI4" s="50">
        <f t="shared" si="0"/>
        <v>0</v>
      </c>
      <c r="BJ4" s="50">
        <f t="shared" si="0"/>
        <v>0</v>
      </c>
      <c r="BK4" s="50">
        <f t="shared" ref="BK4:CE4" si="1">SUBTOTAL(9,BK3:BK3)</f>
        <v>0</v>
      </c>
      <c r="BL4" s="50">
        <f t="shared" si="1"/>
        <v>0</v>
      </c>
      <c r="BM4" s="50">
        <f t="shared" si="1"/>
        <v>0</v>
      </c>
      <c r="BN4" s="50">
        <f t="shared" si="1"/>
        <v>0</v>
      </c>
      <c r="BO4" s="50">
        <f t="shared" si="1"/>
        <v>0</v>
      </c>
      <c r="BP4" s="50">
        <f t="shared" si="1"/>
        <v>0</v>
      </c>
      <c r="BQ4" s="58">
        <f t="shared" si="1"/>
        <v>0</v>
      </c>
      <c r="BR4" s="50">
        <f t="shared" si="1"/>
        <v>0</v>
      </c>
      <c r="BS4" s="50">
        <f t="shared" si="1"/>
        <v>0</v>
      </c>
      <c r="BT4" s="50">
        <f t="shared" si="1"/>
        <v>0</v>
      </c>
      <c r="BU4" s="50">
        <f t="shared" si="1"/>
        <v>0</v>
      </c>
      <c r="BV4" s="50">
        <f t="shared" si="1"/>
        <v>0</v>
      </c>
      <c r="BW4" s="50">
        <f t="shared" si="1"/>
        <v>0</v>
      </c>
      <c r="BX4" s="50">
        <f t="shared" si="1"/>
        <v>0</v>
      </c>
      <c r="BY4" s="50">
        <f t="shared" si="1"/>
        <v>0</v>
      </c>
      <c r="BZ4" s="50">
        <f t="shared" si="1"/>
        <v>0</v>
      </c>
      <c r="CA4" s="50">
        <f t="shared" si="1"/>
        <v>0</v>
      </c>
      <c r="CB4" s="50">
        <f t="shared" si="1"/>
        <v>0</v>
      </c>
      <c r="CC4" s="50">
        <f t="shared" si="1"/>
        <v>0</v>
      </c>
      <c r="CD4" s="58">
        <f t="shared" si="1"/>
        <v>0</v>
      </c>
      <c r="CE4" s="58">
        <f t="shared" si="1"/>
        <v>0</v>
      </c>
    </row>
    <row r="5" spans="1:83" s="42" customFormat="1" ht="90" outlineLevel="2" x14ac:dyDescent="0.25">
      <c r="A5" s="26" t="s">
        <v>402</v>
      </c>
      <c r="B5" s="26" t="s">
        <v>401</v>
      </c>
      <c r="C5" s="27" t="s">
        <v>383</v>
      </c>
      <c r="D5" s="27" t="s">
        <v>434</v>
      </c>
      <c r="E5" s="27" t="s">
        <v>424</v>
      </c>
      <c r="F5" s="27"/>
      <c r="G5" s="27"/>
      <c r="H5" s="27"/>
      <c r="I5" s="28">
        <f>+U5</f>
        <v>105626</v>
      </c>
      <c r="J5" s="28">
        <f>+X5</f>
        <v>105626</v>
      </c>
      <c r="K5" s="29" t="str">
        <f>+AA5</f>
        <v>19;Eszközbeszerzés költségei</v>
      </c>
      <c r="L5" s="27">
        <f t="shared" ref="L5:M7" si="2">+F5-I5</f>
        <v>-105626</v>
      </c>
      <c r="M5" s="27">
        <f t="shared" si="2"/>
        <v>-105626</v>
      </c>
      <c r="N5" s="30">
        <v>83170</v>
      </c>
      <c r="O5" s="31">
        <v>1</v>
      </c>
      <c r="P5" s="32" t="s">
        <v>298</v>
      </c>
      <c r="Q5" s="33">
        <f>+ROUND(N5*O5,0)</f>
        <v>83170</v>
      </c>
      <c r="R5" s="34">
        <v>0.27</v>
      </c>
      <c r="S5" s="33">
        <f>+ROUND(Q5*R5,0)</f>
        <v>22456</v>
      </c>
      <c r="T5" s="33">
        <f>+Q5+S5</f>
        <v>105626</v>
      </c>
      <c r="U5" s="33">
        <f>+T5</f>
        <v>105626</v>
      </c>
      <c r="V5" s="35" t="str">
        <f>+IF(U5&lt;&gt;CE5,"Havi bontás nem egyenlő az elszámolható költséggel","OK")</f>
        <v>OK</v>
      </c>
      <c r="W5" s="36">
        <v>1</v>
      </c>
      <c r="X5" s="37">
        <f>+ROUND(U5*W5,0)</f>
        <v>105626</v>
      </c>
      <c r="Y5" s="38"/>
      <c r="Z5" s="39" t="s">
        <v>236</v>
      </c>
      <c r="AA5" s="39" t="s">
        <v>315</v>
      </c>
      <c r="AB5" s="40" t="str">
        <f>IF(ISBLANK(AA5)," ",VLOOKUP(VALUE(LEFT(AA5,SEARCH(";",AA5)-1)),ktgelem,5))</f>
        <v>Beruházáshoz kapcsolódó költségek</v>
      </c>
      <c r="AC5" s="40" t="str">
        <f>IF(ISBLANK(AA5)," ",VLOOKUP(VALUE(LEFT(AA5,SEARCH(";",AA5)-1)),ktgelem,4))</f>
        <v>Eszközbeszerzés költségei</v>
      </c>
      <c r="AD5" s="38">
        <v>143</v>
      </c>
      <c r="AE5" s="33"/>
      <c r="AF5" s="33"/>
      <c r="AG5" s="33">
        <f>T5</f>
        <v>105626</v>
      </c>
      <c r="AH5" s="33"/>
      <c r="AI5" s="33"/>
      <c r="AJ5" s="33"/>
      <c r="AK5" s="33"/>
      <c r="AL5" s="33"/>
      <c r="AM5" s="33"/>
      <c r="AN5" s="33"/>
      <c r="AO5" s="33"/>
      <c r="AP5" s="33"/>
      <c r="AQ5" s="41">
        <f>SUM(AE5:AP5)</f>
        <v>105626</v>
      </c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41">
        <f>SUM(AR5:BC5)</f>
        <v>0</v>
      </c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41">
        <f>SUM(BE5:BP5)</f>
        <v>0</v>
      </c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41">
        <f>SUM(BR5:CC5)</f>
        <v>0</v>
      </c>
      <c r="CE5" s="41">
        <f>+AQ5+BD5+BQ5+CD5</f>
        <v>105626</v>
      </c>
    </row>
    <row r="6" spans="1:83" s="42" customFormat="1" ht="90" outlineLevel="2" x14ac:dyDescent="0.25">
      <c r="A6" s="26" t="s">
        <v>402</v>
      </c>
      <c r="B6" s="26" t="s">
        <v>401</v>
      </c>
      <c r="C6" s="27" t="s">
        <v>384</v>
      </c>
      <c r="D6" s="27" t="s">
        <v>435</v>
      </c>
      <c r="E6" s="27" t="s">
        <v>424</v>
      </c>
      <c r="F6" s="27"/>
      <c r="G6" s="27"/>
      <c r="H6" s="27"/>
      <c r="I6" s="28">
        <f>+U6</f>
        <v>150988</v>
      </c>
      <c r="J6" s="28">
        <f>+X6</f>
        <v>150988</v>
      </c>
      <c r="K6" s="29" t="str">
        <f>+AA6</f>
        <v>19;Eszközbeszerzés költségei</v>
      </c>
      <c r="L6" s="27">
        <f t="shared" si="2"/>
        <v>-150988</v>
      </c>
      <c r="M6" s="27">
        <f t="shared" si="2"/>
        <v>-150988</v>
      </c>
      <c r="N6" s="30">
        <v>118888</v>
      </c>
      <c r="O6" s="31">
        <v>1</v>
      </c>
      <c r="P6" s="32" t="s">
        <v>298</v>
      </c>
      <c r="Q6" s="33">
        <f>+ROUND(N6*O6,0)</f>
        <v>118888</v>
      </c>
      <c r="R6" s="34">
        <v>0.27</v>
      </c>
      <c r="S6" s="33">
        <f>+ROUND(Q6*R6,0)</f>
        <v>32100</v>
      </c>
      <c r="T6" s="33">
        <f>+Q6+S6</f>
        <v>150988</v>
      </c>
      <c r="U6" s="33">
        <f>+T6</f>
        <v>150988</v>
      </c>
      <c r="V6" s="35" t="str">
        <f>+IF(U6&lt;&gt;CE6,"Havi bontás nem egyenlő az elszámolható költséggel","OK")</f>
        <v>OK</v>
      </c>
      <c r="W6" s="36">
        <v>1</v>
      </c>
      <c r="X6" s="37">
        <f>+ROUND(U6*W6,0)</f>
        <v>150988</v>
      </c>
      <c r="Y6" s="38"/>
      <c r="Z6" s="39" t="s">
        <v>236</v>
      </c>
      <c r="AA6" s="39" t="s">
        <v>315</v>
      </c>
      <c r="AB6" s="40" t="str">
        <f>IF(ISBLANK(AA6)," ",VLOOKUP(VALUE(LEFT(AA6,SEARCH(";",AA6)-1)),ktgelem,5))</f>
        <v>Beruházáshoz kapcsolódó költségek</v>
      </c>
      <c r="AC6" s="40" t="str">
        <f>IF(ISBLANK(AA6)," ",VLOOKUP(VALUE(LEFT(AA6,SEARCH(";",AA6)-1)),ktgelem,4))</f>
        <v>Eszközbeszerzés költségei</v>
      </c>
      <c r="AD6" s="38">
        <v>143</v>
      </c>
      <c r="AE6" s="33"/>
      <c r="AF6" s="33"/>
      <c r="AG6" s="33">
        <f>T6</f>
        <v>150988</v>
      </c>
      <c r="AH6" s="33"/>
      <c r="AI6" s="33"/>
      <c r="AJ6" s="33"/>
      <c r="AK6" s="33"/>
      <c r="AL6" s="33"/>
      <c r="AM6" s="33"/>
      <c r="AN6" s="33"/>
      <c r="AO6" s="33"/>
      <c r="AP6" s="33"/>
      <c r="AQ6" s="41">
        <f>SUM(AE6:AP6)</f>
        <v>150988</v>
      </c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41">
        <f>SUM(AR6:BC6)</f>
        <v>0</v>
      </c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41">
        <f>SUM(BE6:BP6)</f>
        <v>0</v>
      </c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41">
        <f>SUM(BR6:CC6)</f>
        <v>0</v>
      </c>
      <c r="CE6" s="41">
        <f>+AQ6+BD6+BQ6+CD6</f>
        <v>150988</v>
      </c>
    </row>
    <row r="7" spans="1:83" s="42" customFormat="1" ht="90" outlineLevel="2" x14ac:dyDescent="0.25">
      <c r="A7" s="26" t="s">
        <v>402</v>
      </c>
      <c r="B7" s="26" t="s">
        <v>401</v>
      </c>
      <c r="C7" s="26" t="s">
        <v>385</v>
      </c>
      <c r="D7" s="27" t="s">
        <v>434</v>
      </c>
      <c r="E7" s="27" t="s">
        <v>424</v>
      </c>
      <c r="F7" s="27"/>
      <c r="G7" s="27"/>
      <c r="H7" s="27"/>
      <c r="I7" s="28">
        <f>+U7</f>
        <v>35020</v>
      </c>
      <c r="J7" s="28">
        <f>+X7</f>
        <v>35020</v>
      </c>
      <c r="K7" s="29" t="str">
        <f>+AA7</f>
        <v>19;Eszközbeszerzés költségei</v>
      </c>
      <c r="L7" s="27">
        <f t="shared" si="2"/>
        <v>-35020</v>
      </c>
      <c r="M7" s="27">
        <f t="shared" si="2"/>
        <v>-35020</v>
      </c>
      <c r="N7" s="30">
        <f>35020/1.27</f>
        <v>27574.803149606298</v>
      </c>
      <c r="O7" s="31">
        <v>1</v>
      </c>
      <c r="P7" s="32" t="s">
        <v>298</v>
      </c>
      <c r="Q7" s="33">
        <f>+ROUND(N7*O7,0)</f>
        <v>27575</v>
      </c>
      <c r="R7" s="34">
        <v>0.27</v>
      </c>
      <c r="S7" s="33">
        <f>+ROUND(Q7*R7,0)</f>
        <v>7445</v>
      </c>
      <c r="T7" s="33">
        <f>+Q7+S7</f>
        <v>35020</v>
      </c>
      <c r="U7" s="33">
        <f>+T7</f>
        <v>35020</v>
      </c>
      <c r="V7" s="35" t="str">
        <f>+IF(U7&lt;&gt;CE7,"Havi bontás nem egyenlő az elszámolható költséggel","OK")</f>
        <v>OK</v>
      </c>
      <c r="W7" s="36">
        <v>1</v>
      </c>
      <c r="X7" s="37">
        <f>+ROUND(U7*W7,0)</f>
        <v>35020</v>
      </c>
      <c r="Y7" s="38"/>
      <c r="Z7" s="39" t="s">
        <v>236</v>
      </c>
      <c r="AA7" s="39" t="s">
        <v>315</v>
      </c>
      <c r="AB7" s="40" t="str">
        <f>IF(ISBLANK(AA7)," ",VLOOKUP(VALUE(LEFT(AA7,SEARCH(";",AA7)-1)),ktgelem,5))</f>
        <v>Beruházáshoz kapcsolódó költségek</v>
      </c>
      <c r="AC7" s="40" t="str">
        <f>IF(ISBLANK(AA7)," ",VLOOKUP(VALUE(LEFT(AA7,SEARCH(";",AA7)-1)),ktgelem,4))</f>
        <v>Eszközbeszerzés költségei</v>
      </c>
      <c r="AD7" s="38">
        <v>143</v>
      </c>
      <c r="AE7" s="33"/>
      <c r="AF7" s="33"/>
      <c r="AG7" s="33">
        <f>T7</f>
        <v>35020</v>
      </c>
      <c r="AH7" s="33"/>
      <c r="AI7" s="33"/>
      <c r="AJ7" s="33"/>
      <c r="AK7" s="33"/>
      <c r="AL7" s="33"/>
      <c r="AM7" s="33"/>
      <c r="AN7" s="33"/>
      <c r="AO7" s="33"/>
      <c r="AP7" s="33"/>
      <c r="AQ7" s="41">
        <f>SUM(AE7:AP7)</f>
        <v>35020</v>
      </c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41">
        <f>SUM(AR7:BC7)</f>
        <v>0</v>
      </c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41">
        <f>SUM(BE7:BP7)</f>
        <v>0</v>
      </c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41">
        <f>SUM(BR7:CC7)</f>
        <v>0</v>
      </c>
      <c r="CE7" s="41">
        <f>+AQ7+BD7+BQ7+CD7</f>
        <v>35020</v>
      </c>
    </row>
    <row r="8" spans="1:83" s="42" customFormat="1" outlineLevel="1" x14ac:dyDescent="0.25">
      <c r="A8" s="26"/>
      <c r="B8" s="26"/>
      <c r="C8" s="26" t="s">
        <v>432</v>
      </c>
      <c r="D8" s="27"/>
      <c r="E8" s="27"/>
      <c r="F8" s="27">
        <f>SUBTOTAL(9,F5:F7)</f>
        <v>0</v>
      </c>
      <c r="G8" s="27">
        <f>SUBTOTAL(9,G5:G7)</f>
        <v>0</v>
      </c>
      <c r="H8" s="27"/>
      <c r="I8" s="28">
        <f>SUBTOTAL(9,I5:I7)</f>
        <v>291634</v>
      </c>
      <c r="J8" s="28">
        <f>SUBTOTAL(9,J5:J7)</f>
        <v>291634</v>
      </c>
      <c r="K8" s="29"/>
      <c r="L8" s="27">
        <f>SUBTOTAL(9,L5:L7)</f>
        <v>-291634</v>
      </c>
      <c r="M8" s="27">
        <f>SUBTOTAL(9,M5:M7)</f>
        <v>-291634</v>
      </c>
      <c r="N8" s="30"/>
      <c r="O8" s="31"/>
      <c r="P8" s="32"/>
      <c r="Q8" s="33">
        <f>SUBTOTAL(9,Q5:Q7)</f>
        <v>229633</v>
      </c>
      <c r="R8" s="34"/>
      <c r="S8" s="33">
        <f>SUBTOTAL(9,S5:S7)</f>
        <v>62001</v>
      </c>
      <c r="T8" s="33">
        <f>SUBTOTAL(9,T5:T7)</f>
        <v>291634</v>
      </c>
      <c r="U8" s="33">
        <f>SUBTOTAL(9,U5:U7)</f>
        <v>291634</v>
      </c>
      <c r="V8" s="35"/>
      <c r="W8" s="36"/>
      <c r="X8" s="37">
        <f>SUBTOTAL(9,X5:X7)</f>
        <v>291634</v>
      </c>
      <c r="Y8" s="38"/>
      <c r="Z8" s="39"/>
      <c r="AA8" s="68" t="s">
        <v>426</v>
      </c>
      <c r="AB8" s="40"/>
      <c r="AC8" s="40"/>
      <c r="AD8" s="38"/>
      <c r="AE8" s="33">
        <f t="shared" ref="AE8:BJ8" si="3">SUBTOTAL(9,AE5:AE7)</f>
        <v>0</v>
      </c>
      <c r="AF8" s="33">
        <f t="shared" si="3"/>
        <v>0</v>
      </c>
      <c r="AG8" s="33">
        <f t="shared" si="3"/>
        <v>291634</v>
      </c>
      <c r="AH8" s="33">
        <f t="shared" si="3"/>
        <v>0</v>
      </c>
      <c r="AI8" s="33">
        <f t="shared" si="3"/>
        <v>0</v>
      </c>
      <c r="AJ8" s="33">
        <f t="shared" si="3"/>
        <v>0</v>
      </c>
      <c r="AK8" s="33">
        <f t="shared" si="3"/>
        <v>0</v>
      </c>
      <c r="AL8" s="33">
        <f t="shared" si="3"/>
        <v>0</v>
      </c>
      <c r="AM8" s="33">
        <f t="shared" si="3"/>
        <v>0</v>
      </c>
      <c r="AN8" s="33">
        <f t="shared" si="3"/>
        <v>0</v>
      </c>
      <c r="AO8" s="33">
        <f t="shared" si="3"/>
        <v>0</v>
      </c>
      <c r="AP8" s="33">
        <f t="shared" si="3"/>
        <v>0</v>
      </c>
      <c r="AQ8" s="41">
        <f t="shared" si="3"/>
        <v>291634</v>
      </c>
      <c r="AR8" s="33">
        <f t="shared" si="3"/>
        <v>0</v>
      </c>
      <c r="AS8" s="33">
        <f t="shared" si="3"/>
        <v>0</v>
      </c>
      <c r="AT8" s="33">
        <f t="shared" si="3"/>
        <v>0</v>
      </c>
      <c r="AU8" s="33">
        <f t="shared" si="3"/>
        <v>0</v>
      </c>
      <c r="AV8" s="33">
        <f t="shared" si="3"/>
        <v>0</v>
      </c>
      <c r="AW8" s="33">
        <f t="shared" si="3"/>
        <v>0</v>
      </c>
      <c r="AX8" s="33">
        <f t="shared" si="3"/>
        <v>0</v>
      </c>
      <c r="AY8" s="33">
        <f t="shared" si="3"/>
        <v>0</v>
      </c>
      <c r="AZ8" s="33">
        <f t="shared" si="3"/>
        <v>0</v>
      </c>
      <c r="BA8" s="33">
        <f t="shared" si="3"/>
        <v>0</v>
      </c>
      <c r="BB8" s="33">
        <f t="shared" si="3"/>
        <v>0</v>
      </c>
      <c r="BC8" s="33">
        <f t="shared" si="3"/>
        <v>0</v>
      </c>
      <c r="BD8" s="41">
        <f t="shared" si="3"/>
        <v>0</v>
      </c>
      <c r="BE8" s="33">
        <f t="shared" si="3"/>
        <v>0</v>
      </c>
      <c r="BF8" s="33">
        <f t="shared" si="3"/>
        <v>0</v>
      </c>
      <c r="BG8" s="33">
        <f t="shared" si="3"/>
        <v>0</v>
      </c>
      <c r="BH8" s="33">
        <f t="shared" si="3"/>
        <v>0</v>
      </c>
      <c r="BI8" s="33">
        <f t="shared" si="3"/>
        <v>0</v>
      </c>
      <c r="BJ8" s="33">
        <f t="shared" si="3"/>
        <v>0</v>
      </c>
      <c r="BK8" s="33">
        <f t="shared" ref="BK8:CE8" si="4">SUBTOTAL(9,BK5:BK7)</f>
        <v>0</v>
      </c>
      <c r="BL8" s="33">
        <f t="shared" si="4"/>
        <v>0</v>
      </c>
      <c r="BM8" s="33">
        <f t="shared" si="4"/>
        <v>0</v>
      </c>
      <c r="BN8" s="33">
        <f t="shared" si="4"/>
        <v>0</v>
      </c>
      <c r="BO8" s="33">
        <f t="shared" si="4"/>
        <v>0</v>
      </c>
      <c r="BP8" s="33">
        <f t="shared" si="4"/>
        <v>0</v>
      </c>
      <c r="BQ8" s="41">
        <f t="shared" si="4"/>
        <v>0</v>
      </c>
      <c r="BR8" s="33">
        <f t="shared" si="4"/>
        <v>0</v>
      </c>
      <c r="BS8" s="33">
        <f t="shared" si="4"/>
        <v>0</v>
      </c>
      <c r="BT8" s="33">
        <f t="shared" si="4"/>
        <v>0</v>
      </c>
      <c r="BU8" s="33">
        <f t="shared" si="4"/>
        <v>0</v>
      </c>
      <c r="BV8" s="33">
        <f t="shared" si="4"/>
        <v>0</v>
      </c>
      <c r="BW8" s="33">
        <f t="shared" si="4"/>
        <v>0</v>
      </c>
      <c r="BX8" s="33">
        <f t="shared" si="4"/>
        <v>0</v>
      </c>
      <c r="BY8" s="33">
        <f t="shared" si="4"/>
        <v>0</v>
      </c>
      <c r="BZ8" s="33">
        <f t="shared" si="4"/>
        <v>0</v>
      </c>
      <c r="CA8" s="33">
        <f t="shared" si="4"/>
        <v>0</v>
      </c>
      <c r="CB8" s="33">
        <f t="shared" si="4"/>
        <v>0</v>
      </c>
      <c r="CC8" s="33">
        <f t="shared" si="4"/>
        <v>0</v>
      </c>
      <c r="CD8" s="41">
        <f t="shared" si="4"/>
        <v>0</v>
      </c>
      <c r="CE8" s="41">
        <f t="shared" si="4"/>
        <v>291634</v>
      </c>
    </row>
    <row r="9" spans="1:83" s="42" customFormat="1" ht="105" outlineLevel="2" x14ac:dyDescent="0.25">
      <c r="A9" s="26" t="s">
        <v>402</v>
      </c>
      <c r="B9" s="26" t="s">
        <v>401</v>
      </c>
      <c r="C9" s="26" t="s">
        <v>389</v>
      </c>
      <c r="D9" s="27" t="s">
        <v>436</v>
      </c>
      <c r="E9" s="27" t="s">
        <v>424</v>
      </c>
      <c r="F9" s="27"/>
      <c r="G9" s="27"/>
      <c r="H9" s="27"/>
      <c r="I9" s="28">
        <f>+U9</f>
        <v>86402</v>
      </c>
      <c r="J9" s="28">
        <f>+X9</f>
        <v>86402</v>
      </c>
      <c r="K9" s="29" t="str">
        <f>+AA9</f>
        <v>25;Tananyag fejlesztése, kivitelezése</v>
      </c>
      <c r="L9" s="27">
        <f>+F9-I9</f>
        <v>-86402</v>
      </c>
      <c r="M9" s="27">
        <f>+G9-J9</f>
        <v>-86402</v>
      </c>
      <c r="N9" s="30">
        <f>6/1.27+0.00009</f>
        <v>4.7244994488188974</v>
      </c>
      <c r="O9" s="31">
        <v>14400</v>
      </c>
      <c r="P9" s="32" t="s">
        <v>298</v>
      </c>
      <c r="Q9" s="33">
        <f>+ROUND(N9*O9,0)</f>
        <v>68033</v>
      </c>
      <c r="R9" s="34">
        <v>0.27</v>
      </c>
      <c r="S9" s="33">
        <f>+ROUND(Q9*R9,0)</f>
        <v>18369</v>
      </c>
      <c r="T9" s="33">
        <f>+Q9+S9</f>
        <v>86402</v>
      </c>
      <c r="U9" s="33">
        <f>+T9</f>
        <v>86402</v>
      </c>
      <c r="V9" s="35" t="str">
        <f>+IF(U9&lt;&gt;CE9,"Havi bontás nem egyenlő az elszámolható költséggel","OK")</f>
        <v>OK</v>
      </c>
      <c r="W9" s="36">
        <v>1</v>
      </c>
      <c r="X9" s="37">
        <f>+ROUND(U9*W9,0)</f>
        <v>86402</v>
      </c>
      <c r="Y9" s="38"/>
      <c r="Z9" s="39" t="s">
        <v>236</v>
      </c>
      <c r="AA9" s="39" t="s">
        <v>297</v>
      </c>
      <c r="AB9" s="40" t="str">
        <f>IF(ISBLANK(AA9)," ",VLOOKUP(VALUE(LEFT(AA9,SEARCH(";",AA9)-1)),ktgelem,5))</f>
        <v>Szakmai szolgáltatásokhoz kapcsolódó szolgáltatások költségei</v>
      </c>
      <c r="AC9" s="40" t="str">
        <f>IF(ISBLANK(AA9)," ",VLOOKUP(VALUE(LEFT(AA9,SEARCH(";",AA9)-1)),ktgelem,4))</f>
        <v>Képzéshez kapcsolódó költségek</v>
      </c>
      <c r="AD9" s="38">
        <v>525</v>
      </c>
      <c r="AE9" s="33"/>
      <c r="AF9" s="33"/>
      <c r="AG9" s="33"/>
      <c r="AH9" s="33"/>
      <c r="AI9" s="33"/>
      <c r="AJ9" s="33"/>
      <c r="AK9" s="33"/>
      <c r="AL9" s="33"/>
      <c r="AM9" s="33">
        <f>U9/3</f>
        <v>28800.666666666668</v>
      </c>
      <c r="AN9" s="33"/>
      <c r="AO9" s="33"/>
      <c r="AP9" s="33"/>
      <c r="AQ9" s="41">
        <f>SUM(AE9:AP9)</f>
        <v>28800.666666666668</v>
      </c>
      <c r="AR9" s="33"/>
      <c r="AS9" s="33"/>
      <c r="AT9" s="33"/>
      <c r="AU9" s="33">
        <f>U9/3</f>
        <v>28800.666666666668</v>
      </c>
      <c r="AV9" s="33"/>
      <c r="AW9" s="33"/>
      <c r="AX9" s="33"/>
      <c r="AY9" s="33"/>
      <c r="AZ9" s="33"/>
      <c r="BA9" s="33"/>
      <c r="BB9" s="33"/>
      <c r="BC9" s="33"/>
      <c r="BD9" s="41">
        <f>SUM(AR9:BC9)</f>
        <v>28800.666666666668</v>
      </c>
      <c r="BE9" s="33"/>
      <c r="BF9" s="33"/>
      <c r="BG9" s="33"/>
      <c r="BH9" s="33">
        <f>U9/3</f>
        <v>28800.666666666668</v>
      </c>
      <c r="BI9" s="33"/>
      <c r="BJ9" s="33"/>
      <c r="BK9" s="33"/>
      <c r="BL9" s="33"/>
      <c r="BM9" s="33"/>
      <c r="BN9" s="33"/>
      <c r="BO9" s="33"/>
      <c r="BP9" s="33"/>
      <c r="BQ9" s="41">
        <f>SUM(BE9:BP9)</f>
        <v>28800.666666666668</v>
      </c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41">
        <f>SUM(BR9:CC9)</f>
        <v>0</v>
      </c>
      <c r="CE9" s="41">
        <f>+AQ9+BD9+BQ9+CD9</f>
        <v>86402</v>
      </c>
    </row>
    <row r="10" spans="1:83" s="42" customFormat="1" outlineLevel="1" x14ac:dyDescent="0.25">
      <c r="A10" s="26"/>
      <c r="B10" s="26"/>
      <c r="C10" s="26" t="s">
        <v>432</v>
      </c>
      <c r="D10" s="27"/>
      <c r="E10" s="27"/>
      <c r="F10" s="27">
        <f>SUBTOTAL(9,F9:F9)</f>
        <v>0</v>
      </c>
      <c r="G10" s="27">
        <f>SUBTOTAL(9,G9:G9)</f>
        <v>0</v>
      </c>
      <c r="H10" s="27"/>
      <c r="I10" s="28">
        <f>SUBTOTAL(9,I9:I9)</f>
        <v>86402</v>
      </c>
      <c r="J10" s="28">
        <f>SUBTOTAL(9,J9:J9)</f>
        <v>86402</v>
      </c>
      <c r="K10" s="29"/>
      <c r="L10" s="27">
        <f>SUBTOTAL(9,L9:L9)</f>
        <v>-86402</v>
      </c>
      <c r="M10" s="27">
        <f>SUBTOTAL(9,M9:M9)</f>
        <v>-86402</v>
      </c>
      <c r="N10" s="30"/>
      <c r="O10" s="31"/>
      <c r="P10" s="32"/>
      <c r="Q10" s="33">
        <f>SUBTOTAL(9,Q9:Q9)</f>
        <v>68033</v>
      </c>
      <c r="R10" s="34"/>
      <c r="S10" s="33">
        <f>SUBTOTAL(9,S9:S9)</f>
        <v>18369</v>
      </c>
      <c r="T10" s="33">
        <f>SUBTOTAL(9,T9:T9)</f>
        <v>86402</v>
      </c>
      <c r="U10" s="33">
        <f>SUBTOTAL(9,U9:U9)</f>
        <v>86402</v>
      </c>
      <c r="V10" s="35"/>
      <c r="W10" s="36"/>
      <c r="X10" s="37">
        <f>SUBTOTAL(9,X9:X9)</f>
        <v>86402</v>
      </c>
      <c r="Y10" s="38"/>
      <c r="Z10" s="39"/>
      <c r="AA10" s="68" t="s">
        <v>427</v>
      </c>
      <c r="AB10" s="40"/>
      <c r="AC10" s="40"/>
      <c r="AD10" s="38"/>
      <c r="AE10" s="33">
        <f t="shared" ref="AE10:BJ10" si="5">SUBTOTAL(9,AE9:AE9)</f>
        <v>0</v>
      </c>
      <c r="AF10" s="33">
        <f t="shared" si="5"/>
        <v>0</v>
      </c>
      <c r="AG10" s="33">
        <f t="shared" si="5"/>
        <v>0</v>
      </c>
      <c r="AH10" s="33">
        <f t="shared" si="5"/>
        <v>0</v>
      </c>
      <c r="AI10" s="33">
        <f t="shared" si="5"/>
        <v>0</v>
      </c>
      <c r="AJ10" s="33">
        <f t="shared" si="5"/>
        <v>0</v>
      </c>
      <c r="AK10" s="33">
        <f t="shared" si="5"/>
        <v>0</v>
      </c>
      <c r="AL10" s="33">
        <f t="shared" si="5"/>
        <v>0</v>
      </c>
      <c r="AM10" s="33">
        <f t="shared" si="5"/>
        <v>28800.666666666668</v>
      </c>
      <c r="AN10" s="33">
        <f t="shared" si="5"/>
        <v>0</v>
      </c>
      <c r="AO10" s="33">
        <f t="shared" si="5"/>
        <v>0</v>
      </c>
      <c r="AP10" s="33">
        <f t="shared" si="5"/>
        <v>0</v>
      </c>
      <c r="AQ10" s="41">
        <f t="shared" si="5"/>
        <v>28800.666666666668</v>
      </c>
      <c r="AR10" s="33">
        <f t="shared" si="5"/>
        <v>0</v>
      </c>
      <c r="AS10" s="33">
        <f t="shared" si="5"/>
        <v>0</v>
      </c>
      <c r="AT10" s="33">
        <f t="shared" si="5"/>
        <v>0</v>
      </c>
      <c r="AU10" s="33">
        <f t="shared" si="5"/>
        <v>28800.666666666668</v>
      </c>
      <c r="AV10" s="33">
        <f t="shared" si="5"/>
        <v>0</v>
      </c>
      <c r="AW10" s="33">
        <f t="shared" si="5"/>
        <v>0</v>
      </c>
      <c r="AX10" s="33">
        <f t="shared" si="5"/>
        <v>0</v>
      </c>
      <c r="AY10" s="33">
        <f t="shared" si="5"/>
        <v>0</v>
      </c>
      <c r="AZ10" s="33">
        <f t="shared" si="5"/>
        <v>0</v>
      </c>
      <c r="BA10" s="33">
        <f t="shared" si="5"/>
        <v>0</v>
      </c>
      <c r="BB10" s="33">
        <f t="shared" si="5"/>
        <v>0</v>
      </c>
      <c r="BC10" s="33">
        <f t="shared" si="5"/>
        <v>0</v>
      </c>
      <c r="BD10" s="41">
        <f t="shared" si="5"/>
        <v>28800.666666666668</v>
      </c>
      <c r="BE10" s="33">
        <f t="shared" si="5"/>
        <v>0</v>
      </c>
      <c r="BF10" s="33">
        <f t="shared" si="5"/>
        <v>0</v>
      </c>
      <c r="BG10" s="33">
        <f t="shared" si="5"/>
        <v>0</v>
      </c>
      <c r="BH10" s="33">
        <f t="shared" si="5"/>
        <v>28800.666666666668</v>
      </c>
      <c r="BI10" s="33">
        <f t="shared" si="5"/>
        <v>0</v>
      </c>
      <c r="BJ10" s="33">
        <f t="shared" si="5"/>
        <v>0</v>
      </c>
      <c r="BK10" s="33">
        <f t="shared" ref="BK10:CE10" si="6">SUBTOTAL(9,BK9:BK9)</f>
        <v>0</v>
      </c>
      <c r="BL10" s="33">
        <f t="shared" si="6"/>
        <v>0</v>
      </c>
      <c r="BM10" s="33">
        <f t="shared" si="6"/>
        <v>0</v>
      </c>
      <c r="BN10" s="33">
        <f t="shared" si="6"/>
        <v>0</v>
      </c>
      <c r="BO10" s="33">
        <f t="shared" si="6"/>
        <v>0</v>
      </c>
      <c r="BP10" s="33">
        <f t="shared" si="6"/>
        <v>0</v>
      </c>
      <c r="BQ10" s="41">
        <f t="shared" si="6"/>
        <v>28800.666666666668</v>
      </c>
      <c r="BR10" s="33">
        <f t="shared" si="6"/>
        <v>0</v>
      </c>
      <c r="BS10" s="33">
        <f t="shared" si="6"/>
        <v>0</v>
      </c>
      <c r="BT10" s="33">
        <f t="shared" si="6"/>
        <v>0</v>
      </c>
      <c r="BU10" s="33">
        <f t="shared" si="6"/>
        <v>0</v>
      </c>
      <c r="BV10" s="33">
        <f t="shared" si="6"/>
        <v>0</v>
      </c>
      <c r="BW10" s="33">
        <f t="shared" si="6"/>
        <v>0</v>
      </c>
      <c r="BX10" s="33">
        <f t="shared" si="6"/>
        <v>0</v>
      </c>
      <c r="BY10" s="33">
        <f t="shared" si="6"/>
        <v>0</v>
      </c>
      <c r="BZ10" s="33">
        <f t="shared" si="6"/>
        <v>0</v>
      </c>
      <c r="CA10" s="33">
        <f t="shared" si="6"/>
        <v>0</v>
      </c>
      <c r="CB10" s="33">
        <f t="shared" si="6"/>
        <v>0</v>
      </c>
      <c r="CC10" s="33">
        <f t="shared" si="6"/>
        <v>0</v>
      </c>
      <c r="CD10" s="41">
        <f t="shared" si="6"/>
        <v>0</v>
      </c>
      <c r="CE10" s="41">
        <f t="shared" si="6"/>
        <v>86402</v>
      </c>
    </row>
    <row r="11" spans="1:83" s="42" customFormat="1" ht="75" outlineLevel="2" x14ac:dyDescent="0.25">
      <c r="A11" s="26" t="s">
        <v>402</v>
      </c>
      <c r="B11" s="26" t="s">
        <v>401</v>
      </c>
      <c r="C11" s="26" t="s">
        <v>396</v>
      </c>
      <c r="D11" s="27" t="s">
        <v>411</v>
      </c>
      <c r="E11" s="27" t="s">
        <v>424</v>
      </c>
      <c r="F11" s="27"/>
      <c r="G11" s="27"/>
      <c r="H11" s="27"/>
      <c r="I11" s="28">
        <f>+U11</f>
        <v>656000</v>
      </c>
      <c r="J11" s="28">
        <f>+X11</f>
        <v>656000</v>
      </c>
      <c r="K11" s="29" t="str">
        <f>+AA11</f>
        <v>36;Szakmai megvalósításhoz kapcsolódó bérleti díj</v>
      </c>
      <c r="L11" s="27">
        <f>+F11-I11</f>
        <v>-656000</v>
      </c>
      <c r="M11" s="27">
        <f>+G11-J11</f>
        <v>-656000</v>
      </c>
      <c r="N11" s="50">
        <v>800</v>
      </c>
      <c r="O11" s="31">
        <f>(34+34+30)*5*2-160</f>
        <v>820</v>
      </c>
      <c r="P11" s="32" t="s">
        <v>312</v>
      </c>
      <c r="Q11" s="33">
        <f>+ROUND(N11*O11,0)</f>
        <v>656000</v>
      </c>
      <c r="R11" s="51">
        <v>0</v>
      </c>
      <c r="S11" s="50">
        <v>0</v>
      </c>
      <c r="T11" s="33">
        <f>+Q11+S11</f>
        <v>656000</v>
      </c>
      <c r="U11" s="33">
        <f>+T11</f>
        <v>656000</v>
      </c>
      <c r="V11" s="35" t="str">
        <f>+IF(U11&lt;&gt;CE11,"Havi bontás nem egyenlő az elszámolható költséggel","OK")</f>
        <v>Havi bontás nem egyenlő az elszámolható költséggel</v>
      </c>
      <c r="W11" s="36">
        <v>1</v>
      </c>
      <c r="X11" s="37">
        <f>+ROUND(U11*W11,0)</f>
        <v>656000</v>
      </c>
      <c r="Y11" s="38"/>
      <c r="Z11" s="39" t="s">
        <v>236</v>
      </c>
      <c r="AA11" s="39" t="s">
        <v>314</v>
      </c>
      <c r="AB11" s="40" t="str">
        <f>IF(ISBLANK(AA11)," ",VLOOKUP(VALUE(LEFT(AA11,SEARCH(";",AA11)-1)),ktgelem,5))</f>
        <v>Szakmai szolgáltatásokhoz kapcsolódó szolgáltatások költségei</v>
      </c>
      <c r="AC11" s="40" t="str">
        <f>IF(ISBLANK(AA11)," ",VLOOKUP(VALUE(LEFT(AA11,SEARCH(";",AA11)-1)),ktgelem,4))</f>
        <v>Szakmai megvalósításhoz kapcsolódó bérleti díj</v>
      </c>
      <c r="AD11" s="38">
        <v>522</v>
      </c>
      <c r="AE11" s="33"/>
      <c r="AF11" s="33"/>
      <c r="AG11" s="33"/>
      <c r="AH11" s="33"/>
      <c r="AI11" s="33"/>
      <c r="AJ11" s="33"/>
      <c r="AK11" s="33"/>
      <c r="AL11" s="33"/>
      <c r="AM11" s="33">
        <f>ROUND(AM18*5 *2*$N$17*1.27,0)</f>
        <v>0</v>
      </c>
      <c r="AN11" s="33">
        <f>ROUND(AN18*5 *2*$N$17*1.27,0)</f>
        <v>0</v>
      </c>
      <c r="AO11" s="33">
        <f>ROUND(AO18*5 *2*$N$17*1.27,0)</f>
        <v>0</v>
      </c>
      <c r="AP11" s="33">
        <f>ROUND(AP18*5 *2*$N$17*1.27,0)</f>
        <v>0</v>
      </c>
      <c r="AQ11" s="41">
        <f>SUM(AE11:AP11)</f>
        <v>0</v>
      </c>
      <c r="AR11" s="33">
        <f t="shared" ref="AR11:AW11" si="7">ROUND(AR18*5 *2*$N$17*1.27,0)</f>
        <v>0</v>
      </c>
      <c r="AS11" s="33">
        <f t="shared" si="7"/>
        <v>0</v>
      </c>
      <c r="AT11" s="33">
        <f t="shared" si="7"/>
        <v>0</v>
      </c>
      <c r="AU11" s="33">
        <f t="shared" si="7"/>
        <v>0</v>
      </c>
      <c r="AV11" s="33">
        <f t="shared" si="7"/>
        <v>0</v>
      </c>
      <c r="AW11" s="33">
        <f t="shared" si="7"/>
        <v>0</v>
      </c>
      <c r="AX11" s="33"/>
      <c r="AY11" s="33"/>
      <c r="AZ11" s="33">
        <f>ROUND(AZ18*5 *2*$N$17*1.27,0)</f>
        <v>0</v>
      </c>
      <c r="BA11" s="33">
        <f>ROUND(BA18*5 *2*$N$17*1.27,0)</f>
        <v>0</v>
      </c>
      <c r="BB11" s="33">
        <f>ROUND(BB18*5 *2*$N$17*1.27,0)</f>
        <v>0</v>
      </c>
      <c r="BC11" s="33">
        <f>ROUND(BC18*5 *2*$N$17*1.27,0)</f>
        <v>0</v>
      </c>
      <c r="BD11" s="41">
        <f>SUM(AR11:BC11)</f>
        <v>0</v>
      </c>
      <c r="BE11" s="33">
        <f t="shared" ref="BE11:BJ11" si="8">ROUND(BE18*5 *2*$N$17*1.27,0)</f>
        <v>0</v>
      </c>
      <c r="BF11" s="33">
        <f t="shared" si="8"/>
        <v>0</v>
      </c>
      <c r="BG11" s="33">
        <f t="shared" si="8"/>
        <v>0</v>
      </c>
      <c r="BH11" s="33">
        <f t="shared" si="8"/>
        <v>0</v>
      </c>
      <c r="BI11" s="33">
        <f t="shared" si="8"/>
        <v>0</v>
      </c>
      <c r="BJ11" s="33">
        <f t="shared" si="8"/>
        <v>0</v>
      </c>
      <c r="BK11" s="33"/>
      <c r="BL11" s="33"/>
      <c r="BM11" s="33">
        <f>ROUND(BM18*5 *2*$N$17*1.27,0)</f>
        <v>0</v>
      </c>
      <c r="BN11" s="33">
        <f>ROUND(BN18*5 *2*$N$17*1.27,0)</f>
        <v>0</v>
      </c>
      <c r="BO11" s="33">
        <f>ROUND(BO18*5 *2*$N$17*1.27,0)</f>
        <v>0</v>
      </c>
      <c r="BP11" s="33">
        <f>ROUND(BP18*5 *2*$N$17*1.27,0)</f>
        <v>0</v>
      </c>
      <c r="BQ11" s="41">
        <f>SUM(BE11:BP11)</f>
        <v>0</v>
      </c>
      <c r="BR11" s="33">
        <f>ROUND(BR18*5 *2*$N$17*1.27,0)</f>
        <v>0</v>
      </c>
      <c r="BS11" s="33">
        <f>ROUND(BS18*5 *2*$N$17*1.27,0)</f>
        <v>0</v>
      </c>
      <c r="BT11" s="33">
        <f>ROUND(BT18*5 *2*$N$17*1.27,0)</f>
        <v>0</v>
      </c>
      <c r="BU11" s="33">
        <f>ROUND(BU18*5 *2*$N$17*1.27,0)</f>
        <v>0</v>
      </c>
      <c r="BV11" s="33">
        <f>ROUND(BV18*5 *2*$N$17*1.27,0)</f>
        <v>0</v>
      </c>
      <c r="BW11" s="33"/>
      <c r="BX11" s="33"/>
      <c r="BY11" s="33"/>
      <c r="BZ11" s="33"/>
      <c r="CA11" s="33"/>
      <c r="CB11" s="33"/>
      <c r="CC11" s="33"/>
      <c r="CD11" s="41">
        <f>SUM(BR11:CC11)</f>
        <v>0</v>
      </c>
      <c r="CE11" s="41">
        <f>+AQ11+BD11+BQ11+CD11</f>
        <v>0</v>
      </c>
    </row>
    <row r="12" spans="1:83" s="42" customFormat="1" outlineLevel="1" x14ac:dyDescent="0.25">
      <c r="A12" s="26"/>
      <c r="B12" s="26"/>
      <c r="C12" s="26" t="s">
        <v>432</v>
      </c>
      <c r="D12" s="27"/>
      <c r="E12" s="27"/>
      <c r="F12" s="27">
        <f>SUBTOTAL(9,F11:F11)</f>
        <v>0</v>
      </c>
      <c r="G12" s="27">
        <f>SUBTOTAL(9,G11:G11)</f>
        <v>0</v>
      </c>
      <c r="H12" s="27"/>
      <c r="I12" s="28">
        <f>SUBTOTAL(9,I11:I11)</f>
        <v>656000</v>
      </c>
      <c r="J12" s="28">
        <f>SUBTOTAL(9,J11:J11)</f>
        <v>656000</v>
      </c>
      <c r="K12" s="29"/>
      <c r="L12" s="27">
        <f>SUBTOTAL(9,L11:L11)</f>
        <v>-656000</v>
      </c>
      <c r="M12" s="27">
        <f>SUBTOTAL(9,M11:M11)</f>
        <v>-656000</v>
      </c>
      <c r="N12" s="33"/>
      <c r="O12" s="31"/>
      <c r="P12" s="32"/>
      <c r="Q12" s="33">
        <f>SUBTOTAL(9,Q11:Q11)</f>
        <v>656000</v>
      </c>
      <c r="R12" s="34"/>
      <c r="S12" s="33">
        <f>SUBTOTAL(9,S11:S11)</f>
        <v>0</v>
      </c>
      <c r="T12" s="33">
        <f>SUBTOTAL(9,T11:T11)</f>
        <v>656000</v>
      </c>
      <c r="U12" s="33">
        <f>SUBTOTAL(9,U11:U11)</f>
        <v>656000</v>
      </c>
      <c r="V12" s="35"/>
      <c r="W12" s="36"/>
      <c r="X12" s="37">
        <f>SUBTOTAL(9,X11:X11)</f>
        <v>656000</v>
      </c>
      <c r="Y12" s="38"/>
      <c r="Z12" s="39"/>
      <c r="AA12" s="68" t="s">
        <v>428</v>
      </c>
      <c r="AB12" s="40"/>
      <c r="AC12" s="40"/>
      <c r="AD12" s="38"/>
      <c r="AE12" s="33">
        <f t="shared" ref="AE12:BJ12" si="9">SUBTOTAL(9,AE11:AE11)</f>
        <v>0</v>
      </c>
      <c r="AF12" s="33">
        <f t="shared" si="9"/>
        <v>0</v>
      </c>
      <c r="AG12" s="33">
        <f t="shared" si="9"/>
        <v>0</v>
      </c>
      <c r="AH12" s="33">
        <f t="shared" si="9"/>
        <v>0</v>
      </c>
      <c r="AI12" s="33">
        <f t="shared" si="9"/>
        <v>0</v>
      </c>
      <c r="AJ12" s="33">
        <f t="shared" si="9"/>
        <v>0</v>
      </c>
      <c r="AK12" s="33">
        <f t="shared" si="9"/>
        <v>0</v>
      </c>
      <c r="AL12" s="33">
        <f t="shared" si="9"/>
        <v>0</v>
      </c>
      <c r="AM12" s="33">
        <f t="shared" si="9"/>
        <v>0</v>
      </c>
      <c r="AN12" s="33">
        <f t="shared" si="9"/>
        <v>0</v>
      </c>
      <c r="AO12" s="33">
        <f t="shared" si="9"/>
        <v>0</v>
      </c>
      <c r="AP12" s="33">
        <f t="shared" si="9"/>
        <v>0</v>
      </c>
      <c r="AQ12" s="41">
        <f t="shared" si="9"/>
        <v>0</v>
      </c>
      <c r="AR12" s="33">
        <f t="shared" si="9"/>
        <v>0</v>
      </c>
      <c r="AS12" s="33">
        <f t="shared" si="9"/>
        <v>0</v>
      </c>
      <c r="AT12" s="33">
        <f t="shared" si="9"/>
        <v>0</v>
      </c>
      <c r="AU12" s="33">
        <f t="shared" si="9"/>
        <v>0</v>
      </c>
      <c r="AV12" s="33">
        <f t="shared" si="9"/>
        <v>0</v>
      </c>
      <c r="AW12" s="33">
        <f t="shared" si="9"/>
        <v>0</v>
      </c>
      <c r="AX12" s="33">
        <f t="shared" si="9"/>
        <v>0</v>
      </c>
      <c r="AY12" s="33">
        <f t="shared" si="9"/>
        <v>0</v>
      </c>
      <c r="AZ12" s="33">
        <f t="shared" si="9"/>
        <v>0</v>
      </c>
      <c r="BA12" s="33">
        <f t="shared" si="9"/>
        <v>0</v>
      </c>
      <c r="BB12" s="33">
        <f t="shared" si="9"/>
        <v>0</v>
      </c>
      <c r="BC12" s="33">
        <f t="shared" si="9"/>
        <v>0</v>
      </c>
      <c r="BD12" s="41">
        <f t="shared" si="9"/>
        <v>0</v>
      </c>
      <c r="BE12" s="33">
        <f t="shared" si="9"/>
        <v>0</v>
      </c>
      <c r="BF12" s="33">
        <f t="shared" si="9"/>
        <v>0</v>
      </c>
      <c r="BG12" s="33">
        <f t="shared" si="9"/>
        <v>0</v>
      </c>
      <c r="BH12" s="33">
        <f t="shared" si="9"/>
        <v>0</v>
      </c>
      <c r="BI12" s="33">
        <f t="shared" si="9"/>
        <v>0</v>
      </c>
      <c r="BJ12" s="33">
        <f t="shared" si="9"/>
        <v>0</v>
      </c>
      <c r="BK12" s="33">
        <f t="shared" ref="BK12:CE12" si="10">SUBTOTAL(9,BK11:BK11)</f>
        <v>0</v>
      </c>
      <c r="BL12" s="33">
        <f t="shared" si="10"/>
        <v>0</v>
      </c>
      <c r="BM12" s="33">
        <f t="shared" si="10"/>
        <v>0</v>
      </c>
      <c r="BN12" s="33">
        <f t="shared" si="10"/>
        <v>0</v>
      </c>
      <c r="BO12" s="33">
        <f t="shared" si="10"/>
        <v>0</v>
      </c>
      <c r="BP12" s="33">
        <f t="shared" si="10"/>
        <v>0</v>
      </c>
      <c r="BQ12" s="41">
        <f t="shared" si="10"/>
        <v>0</v>
      </c>
      <c r="BR12" s="33">
        <f t="shared" si="10"/>
        <v>0</v>
      </c>
      <c r="BS12" s="33">
        <f t="shared" si="10"/>
        <v>0</v>
      </c>
      <c r="BT12" s="33">
        <f t="shared" si="10"/>
        <v>0</v>
      </c>
      <c r="BU12" s="33">
        <f t="shared" si="10"/>
        <v>0</v>
      </c>
      <c r="BV12" s="33">
        <f t="shared" si="10"/>
        <v>0</v>
      </c>
      <c r="BW12" s="33">
        <f t="shared" si="10"/>
        <v>0</v>
      </c>
      <c r="BX12" s="33">
        <f t="shared" si="10"/>
        <v>0</v>
      </c>
      <c r="BY12" s="33">
        <f t="shared" si="10"/>
        <v>0</v>
      </c>
      <c r="BZ12" s="33">
        <f t="shared" si="10"/>
        <v>0</v>
      </c>
      <c r="CA12" s="33">
        <f t="shared" si="10"/>
        <v>0</v>
      </c>
      <c r="CB12" s="33">
        <f t="shared" si="10"/>
        <v>0</v>
      </c>
      <c r="CC12" s="33">
        <f t="shared" si="10"/>
        <v>0</v>
      </c>
      <c r="CD12" s="41">
        <f t="shared" si="10"/>
        <v>0</v>
      </c>
      <c r="CE12" s="41">
        <f t="shared" si="10"/>
        <v>0</v>
      </c>
    </row>
    <row r="13" spans="1:83" s="42" customFormat="1" ht="90" outlineLevel="2" x14ac:dyDescent="0.25">
      <c r="A13" s="26" t="s">
        <v>402</v>
      </c>
      <c r="B13" s="26" t="s">
        <v>401</v>
      </c>
      <c r="C13" s="26" t="s">
        <v>390</v>
      </c>
      <c r="D13" s="27" t="s">
        <v>437</v>
      </c>
      <c r="E13" s="27" t="s">
        <v>424</v>
      </c>
      <c r="F13" s="27"/>
      <c r="G13" s="27"/>
      <c r="H13" s="27"/>
      <c r="I13" s="28">
        <f>+U13</f>
        <v>90000</v>
      </c>
      <c r="J13" s="28">
        <f>+X13</f>
        <v>90000</v>
      </c>
      <c r="K13" s="29" t="str">
        <f>+AA13</f>
        <v>4;Képzéshez kapcsolódó költségek</v>
      </c>
      <c r="L13" s="27">
        <f t="shared" ref="L13:M15" si="11">+F13-I13</f>
        <v>-90000</v>
      </c>
      <c r="M13" s="27">
        <f t="shared" si="11"/>
        <v>-90000</v>
      </c>
      <c r="N13" s="33">
        <f>1000/1.27</f>
        <v>787.40157480314963</v>
      </c>
      <c r="O13" s="31">
        <f>(20+15+10)*2</f>
        <v>90</v>
      </c>
      <c r="P13" s="32" t="s">
        <v>298</v>
      </c>
      <c r="Q13" s="33">
        <f>+ROUND(N13*O13,0)</f>
        <v>70866</v>
      </c>
      <c r="R13" s="34">
        <v>0.27</v>
      </c>
      <c r="S13" s="33">
        <f>+ROUND(Q13*R13,0)</f>
        <v>19134</v>
      </c>
      <c r="T13" s="33">
        <f>+Q13+S13</f>
        <v>90000</v>
      </c>
      <c r="U13" s="33">
        <f>+T13</f>
        <v>90000</v>
      </c>
      <c r="V13" s="35" t="str">
        <f>+IF(U13&lt;&gt;CE13,"Havi bontás nem egyenlő az elszámolható költséggel","OK")</f>
        <v>OK</v>
      </c>
      <c r="W13" s="36">
        <v>1</v>
      </c>
      <c r="X13" s="37">
        <f>+ROUND(U13*W13,0)</f>
        <v>90000</v>
      </c>
      <c r="Y13" s="38"/>
      <c r="Z13" s="39" t="s">
        <v>236</v>
      </c>
      <c r="AA13" s="39" t="s">
        <v>311</v>
      </c>
      <c r="AB13" s="40" t="str">
        <f>IF(ISBLANK(AA13)," ",VLOOKUP(VALUE(LEFT(AA13,SEARCH(";",AA13)-1)),ktgelem,5))</f>
        <v>Célcsoport támogatásának költségei</v>
      </c>
      <c r="AC13" s="40" t="str">
        <f>IF(ISBLANK(AA13)," ",VLOOKUP(VALUE(LEFT(AA13,SEARCH(";",AA13)-1)),ktgelem,4))</f>
        <v>Célcsoport képzési költségei</v>
      </c>
      <c r="AD13" s="38">
        <v>525</v>
      </c>
      <c r="AE13" s="33"/>
      <c r="AF13" s="33"/>
      <c r="AG13" s="33"/>
      <c r="AH13" s="33"/>
      <c r="AI13" s="33"/>
      <c r="AJ13" s="33"/>
      <c r="AK13" s="33"/>
      <c r="AL13" s="33"/>
      <c r="AM13" s="33">
        <f>ROUND(Q13/2*1.27,0)</f>
        <v>45000</v>
      </c>
      <c r="AN13" s="33"/>
      <c r="AO13" s="33"/>
      <c r="AP13" s="33"/>
      <c r="AQ13" s="41">
        <f>SUM(AE13:AP13)</f>
        <v>45000</v>
      </c>
      <c r="AR13" s="33"/>
      <c r="AS13" s="33"/>
      <c r="AT13" s="33"/>
      <c r="AU13" s="33"/>
      <c r="AV13" s="33"/>
      <c r="AW13" s="33"/>
      <c r="AX13" s="33"/>
      <c r="AY13" s="33"/>
      <c r="AZ13" s="33">
        <f>ROUND(Q13/3*1.27,0)</f>
        <v>30000</v>
      </c>
      <c r="BA13" s="33"/>
      <c r="BB13" s="33"/>
      <c r="BC13" s="33"/>
      <c r="BD13" s="41">
        <f>SUM(AR13:BC13)</f>
        <v>30000</v>
      </c>
      <c r="BE13" s="33"/>
      <c r="BF13" s="33"/>
      <c r="BG13" s="33"/>
      <c r="BH13" s="33"/>
      <c r="BI13" s="33"/>
      <c r="BJ13" s="33"/>
      <c r="BK13" s="33"/>
      <c r="BL13" s="33"/>
      <c r="BM13" s="33">
        <f>ROUND(Q13/6*1.27,0)</f>
        <v>15000</v>
      </c>
      <c r="BN13" s="33"/>
      <c r="BO13" s="33"/>
      <c r="BP13" s="33"/>
      <c r="BQ13" s="41">
        <f>SUM(BE13:BP13)</f>
        <v>15000</v>
      </c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41">
        <f>SUM(BR13:CC13)</f>
        <v>0</v>
      </c>
      <c r="CE13" s="41">
        <f>+AQ13+BD13+BQ13+CD13</f>
        <v>90000</v>
      </c>
    </row>
    <row r="14" spans="1:83" s="42" customFormat="1" ht="75" outlineLevel="2" x14ac:dyDescent="0.25">
      <c r="A14" s="26" t="s">
        <v>402</v>
      </c>
      <c r="B14" s="26" t="s">
        <v>401</v>
      </c>
      <c r="C14" s="26" t="s">
        <v>394</v>
      </c>
      <c r="D14" s="27" t="s">
        <v>412</v>
      </c>
      <c r="E14" s="27" t="s">
        <v>424</v>
      </c>
      <c r="F14" s="27"/>
      <c r="G14" s="27"/>
      <c r="H14" s="27"/>
      <c r="I14" s="28">
        <f>+U14</f>
        <v>8245000</v>
      </c>
      <c r="J14" s="28">
        <f>+X14</f>
        <v>8245000</v>
      </c>
      <c r="K14" s="29" t="str">
        <f>+AA14</f>
        <v>4;Képzéshez kapcsolódó költségek</v>
      </c>
      <c r="L14" s="27">
        <f t="shared" si="11"/>
        <v>-8245000</v>
      </c>
      <c r="M14" s="27">
        <f t="shared" si="11"/>
        <v>-8245000</v>
      </c>
      <c r="N14" s="50">
        <v>8500</v>
      </c>
      <c r="O14" s="31">
        <f>(34+34+29)*5*2</f>
        <v>970</v>
      </c>
      <c r="P14" s="32" t="s">
        <v>312</v>
      </c>
      <c r="Q14" s="33">
        <f>+ROUND(N14*O14,0)</f>
        <v>8245000</v>
      </c>
      <c r="R14" s="51">
        <v>0</v>
      </c>
      <c r="S14" s="33">
        <f>+ROUND(Q14*R14,0)</f>
        <v>0</v>
      </c>
      <c r="T14" s="33">
        <f>+Q14+S14</f>
        <v>8245000</v>
      </c>
      <c r="U14" s="33">
        <f>+T14</f>
        <v>8245000</v>
      </c>
      <c r="V14" s="35" t="str">
        <f>+IF(U14&lt;&gt;CE14,"Havi bontás nem egyenlő az elszámolható költséggel","OK")</f>
        <v>Havi bontás nem egyenlő az elszámolható költséggel</v>
      </c>
      <c r="W14" s="36">
        <v>1</v>
      </c>
      <c r="X14" s="37">
        <f>+ROUND(U14*W14,0)</f>
        <v>8245000</v>
      </c>
      <c r="Y14" s="38"/>
      <c r="Z14" s="39" t="s">
        <v>236</v>
      </c>
      <c r="AA14" s="39" t="s">
        <v>311</v>
      </c>
      <c r="AB14" s="40" t="str">
        <f>IF(ISBLANK(AA14)," ",VLOOKUP(VALUE(LEFT(AA14,SEARCH(";",AA14)-1)),ktgelem,5))</f>
        <v>Célcsoport támogatásának költségei</v>
      </c>
      <c r="AC14" s="40" t="str">
        <f>IF(ISBLANK(AA14)," ",VLOOKUP(VALUE(LEFT(AA14,SEARCH(";",AA14)-1)),ktgelem,4))</f>
        <v>Célcsoport képzési költségei</v>
      </c>
      <c r="AD14" s="38">
        <v>525</v>
      </c>
      <c r="AE14" s="33"/>
      <c r="AF14" s="33"/>
      <c r="AG14" s="33"/>
      <c r="AH14" s="33"/>
      <c r="AI14" s="33"/>
      <c r="AJ14" s="33"/>
      <c r="AK14" s="33"/>
      <c r="AL14" s="33"/>
      <c r="AM14" s="33">
        <f>ROUND(AM22*5 *2*$N$18*1.27,0)</f>
        <v>0</v>
      </c>
      <c r="AN14" s="33">
        <f>ROUND(AN22*5 *2*$N$18*1.27,0)</f>
        <v>0</v>
      </c>
      <c r="AO14" s="33">
        <f>ROUND(AO22*5 *2*$N$18*1.27,0)</f>
        <v>0</v>
      </c>
      <c r="AP14" s="33">
        <f>ROUND(AP22*5 *2*$N$18*1.27,0)</f>
        <v>0</v>
      </c>
      <c r="AQ14" s="41">
        <f>SUM(AE14:AP14)</f>
        <v>0</v>
      </c>
      <c r="AR14" s="33">
        <f t="shared" ref="AR14:AW14" si="12">ROUND(AR22*5 *2*$N$18*1.27,0)</f>
        <v>0</v>
      </c>
      <c r="AS14" s="33">
        <f t="shared" si="12"/>
        <v>0</v>
      </c>
      <c r="AT14" s="33">
        <f t="shared" si="12"/>
        <v>0</v>
      </c>
      <c r="AU14" s="33">
        <f t="shared" si="12"/>
        <v>0</v>
      </c>
      <c r="AV14" s="33">
        <f t="shared" si="12"/>
        <v>0</v>
      </c>
      <c r="AW14" s="33">
        <f t="shared" si="12"/>
        <v>0</v>
      </c>
      <c r="AX14" s="33"/>
      <c r="AY14" s="33"/>
      <c r="AZ14" s="33">
        <f>ROUND(AZ22*5 *2*$N$18*1.27,0)</f>
        <v>0</v>
      </c>
      <c r="BA14" s="33">
        <f>ROUND(BA22*5 *2*$N$18*1.27,0)</f>
        <v>0</v>
      </c>
      <c r="BB14" s="33">
        <f>ROUND(BB22*5 *2*$N$18*1.27,0)</f>
        <v>0</v>
      </c>
      <c r="BC14" s="33">
        <f>ROUND(BC22*5 *2*$N$18*1.27,0)</f>
        <v>0</v>
      </c>
      <c r="BD14" s="41">
        <f>SUM(AR14:BC14)</f>
        <v>0</v>
      </c>
      <c r="BE14" s="33">
        <f t="shared" ref="BE14:BJ14" si="13">ROUND(BE22*5 *2*$N$18*1.27,0)</f>
        <v>0</v>
      </c>
      <c r="BF14" s="33">
        <f t="shared" si="13"/>
        <v>0</v>
      </c>
      <c r="BG14" s="33">
        <f t="shared" si="13"/>
        <v>0</v>
      </c>
      <c r="BH14" s="33">
        <f t="shared" si="13"/>
        <v>0</v>
      </c>
      <c r="BI14" s="33">
        <f t="shared" si="13"/>
        <v>0</v>
      </c>
      <c r="BJ14" s="33">
        <f t="shared" si="13"/>
        <v>0</v>
      </c>
      <c r="BK14" s="33"/>
      <c r="BL14" s="33"/>
      <c r="BM14" s="33">
        <f>ROUND(BM22*5 *2*$N$18*1.27,0)</f>
        <v>0</v>
      </c>
      <c r="BN14" s="33">
        <f>ROUND(BN22*5 *2*$N$18*1.27,0)</f>
        <v>0</v>
      </c>
      <c r="BO14" s="33">
        <f>ROUND(BO22*5 *2*$N$18*1.27,0)</f>
        <v>0</v>
      </c>
      <c r="BP14" s="33">
        <f>ROUND(BP22*5 *2*$N$18*1.27,0)</f>
        <v>0</v>
      </c>
      <c r="BQ14" s="41">
        <f>SUM(BE14:BP14)</f>
        <v>0</v>
      </c>
      <c r="BR14" s="33">
        <f>ROUND(BR22*5 *2*$N$18*1.27,0)</f>
        <v>0</v>
      </c>
      <c r="BS14" s="33">
        <f>ROUND(BS22*5 *2*$N$18*1.27,0)</f>
        <v>0</v>
      </c>
      <c r="BT14" s="33">
        <f>ROUND(BT22*5 *2*$N$18*1.27,0)</f>
        <v>0</v>
      </c>
      <c r="BU14" s="33">
        <f>ROUND(BU22*5 *2*$N$18*1.27,0)</f>
        <v>0</v>
      </c>
      <c r="BV14" s="33">
        <f>ROUND(BV22*5 *2*$N$18*1.27,0)</f>
        <v>0</v>
      </c>
      <c r="BW14" s="33"/>
      <c r="BX14" s="33"/>
      <c r="BY14" s="33"/>
      <c r="BZ14" s="33"/>
      <c r="CA14" s="33"/>
      <c r="CB14" s="33"/>
      <c r="CC14" s="33"/>
      <c r="CD14" s="41">
        <f>SUM(BR14:CC14)</f>
        <v>0</v>
      </c>
      <c r="CE14" s="41">
        <f>+AQ14+BD14+BQ14+CD14</f>
        <v>0</v>
      </c>
    </row>
    <row r="15" spans="1:83" s="42" customFormat="1" ht="90" outlineLevel="2" x14ac:dyDescent="0.25">
      <c r="A15" s="26" t="s">
        <v>402</v>
      </c>
      <c r="B15" s="26" t="s">
        <v>401</v>
      </c>
      <c r="C15" s="26" t="s">
        <v>395</v>
      </c>
      <c r="D15" s="27" t="s">
        <v>412</v>
      </c>
      <c r="E15" s="27" t="s">
        <v>424</v>
      </c>
      <c r="F15" s="27"/>
      <c r="G15" s="27"/>
      <c r="H15" s="27"/>
      <c r="I15" s="28">
        <f>+U15</f>
        <v>3570000</v>
      </c>
      <c r="J15" s="28">
        <f>+X15</f>
        <v>3570000</v>
      </c>
      <c r="K15" s="29" t="str">
        <f>+AA15</f>
        <v>4;Képzéshez kapcsolódó költségek</v>
      </c>
      <c r="L15" s="27">
        <f t="shared" si="11"/>
        <v>-3570000</v>
      </c>
      <c r="M15" s="27">
        <f t="shared" si="11"/>
        <v>-3570000</v>
      </c>
      <c r="N15" s="50">
        <v>105000</v>
      </c>
      <c r="O15" s="31">
        <v>34</v>
      </c>
      <c r="P15" s="32" t="s">
        <v>307</v>
      </c>
      <c r="Q15" s="33">
        <f>+ROUND(N15*O15,0)</f>
        <v>3570000</v>
      </c>
      <c r="R15" s="51">
        <v>0</v>
      </c>
      <c r="S15" s="33">
        <f>+ROUND(Q15*R15,0)</f>
        <v>0</v>
      </c>
      <c r="T15" s="33">
        <f>+Q15+S15</f>
        <v>3570000</v>
      </c>
      <c r="U15" s="33">
        <f>+T15</f>
        <v>3570000</v>
      </c>
      <c r="V15" s="35" t="str">
        <f>+IF(U15&lt;&gt;CE15,"Havi bontás nem egyenlő az elszámolható költséggel","OK")</f>
        <v>Havi bontás nem egyenlő az elszámolható költséggel</v>
      </c>
      <c r="W15" s="36">
        <v>1</v>
      </c>
      <c r="X15" s="37">
        <f>+ROUND(U15*W15,0)</f>
        <v>3570000</v>
      </c>
      <c r="Y15" s="38"/>
      <c r="Z15" s="39" t="s">
        <v>236</v>
      </c>
      <c r="AA15" s="39" t="s">
        <v>311</v>
      </c>
      <c r="AB15" s="40" t="str">
        <f>IF(ISBLANK(AA15)," ",VLOOKUP(VALUE(LEFT(AA15,SEARCH(";",AA15)-1)),ktgelem,5))</f>
        <v>Célcsoport támogatásának költségei</v>
      </c>
      <c r="AC15" s="40" t="str">
        <f>IF(ISBLANK(AA15)," ",VLOOKUP(VALUE(LEFT(AA15,SEARCH(";",AA15)-1)),ktgelem,4))</f>
        <v>Célcsoport képzési költségei</v>
      </c>
      <c r="AD15" s="38">
        <v>525</v>
      </c>
      <c r="AE15" s="33"/>
      <c r="AF15" s="33"/>
      <c r="AG15" s="33"/>
      <c r="AH15" s="33"/>
      <c r="AI15" s="33"/>
      <c r="AJ15" s="33"/>
      <c r="AK15" s="33"/>
      <c r="AL15" s="33">
        <f>ROUND($N15*1.27,0)</f>
        <v>133350</v>
      </c>
      <c r="AM15" s="33">
        <f>ROUND($N15*1.27,0)</f>
        <v>133350</v>
      </c>
      <c r="AN15" s="33">
        <f>ROUND($N15*1.27,0)</f>
        <v>133350</v>
      </c>
      <c r="AO15" s="33">
        <f>ROUND($N15*1.27,0)</f>
        <v>133350</v>
      </c>
      <c r="AP15" s="33">
        <f>ROUND($N15*1.27,0)</f>
        <v>133350</v>
      </c>
      <c r="AQ15" s="41">
        <f>SUM(AE15:AP15)</f>
        <v>666750</v>
      </c>
      <c r="AR15" s="33">
        <f t="shared" ref="AR15:AW15" si="14">ROUND($N15*1.27,0)</f>
        <v>133350</v>
      </c>
      <c r="AS15" s="33">
        <f t="shared" si="14"/>
        <v>133350</v>
      </c>
      <c r="AT15" s="33">
        <f t="shared" si="14"/>
        <v>133350</v>
      </c>
      <c r="AU15" s="33">
        <f t="shared" si="14"/>
        <v>133350</v>
      </c>
      <c r="AV15" s="33">
        <f t="shared" si="14"/>
        <v>133350</v>
      </c>
      <c r="AW15" s="33">
        <f t="shared" si="14"/>
        <v>133350</v>
      </c>
      <c r="AX15" s="33"/>
      <c r="AY15" s="33">
        <f>ROUND($N15*1.27,0)</f>
        <v>133350</v>
      </c>
      <c r="AZ15" s="33">
        <f>ROUND($N15*1.27,0)</f>
        <v>133350</v>
      </c>
      <c r="BA15" s="33">
        <f>ROUND($N15*1.27,0)</f>
        <v>133350</v>
      </c>
      <c r="BB15" s="33">
        <f>ROUND($N15*1.27,0)</f>
        <v>133350</v>
      </c>
      <c r="BC15" s="33">
        <f>ROUND($N15*1.27,0)</f>
        <v>133350</v>
      </c>
      <c r="BD15" s="41">
        <f>SUM(AR15:BC15)</f>
        <v>1466850</v>
      </c>
      <c r="BE15" s="33">
        <f t="shared" ref="BE15:BJ15" si="15">ROUND($N15*1.27,0)</f>
        <v>133350</v>
      </c>
      <c r="BF15" s="33">
        <f t="shared" si="15"/>
        <v>133350</v>
      </c>
      <c r="BG15" s="33">
        <f t="shared" si="15"/>
        <v>133350</v>
      </c>
      <c r="BH15" s="33">
        <f t="shared" si="15"/>
        <v>133350</v>
      </c>
      <c r="BI15" s="33">
        <f t="shared" si="15"/>
        <v>133350</v>
      </c>
      <c r="BJ15" s="33">
        <f t="shared" si="15"/>
        <v>133350</v>
      </c>
      <c r="BK15" s="33"/>
      <c r="BL15" s="33">
        <f>ROUND($N15*1.27,0)</f>
        <v>133350</v>
      </c>
      <c r="BM15" s="33">
        <f>ROUND($N15*1.27,0)</f>
        <v>133350</v>
      </c>
      <c r="BN15" s="33">
        <f>ROUND($N15*1.27,0)</f>
        <v>133350</v>
      </c>
      <c r="BO15" s="33">
        <f>ROUND($N15*1.27,0)</f>
        <v>133350</v>
      </c>
      <c r="BP15" s="33">
        <f>ROUND($N15*1.27,0)</f>
        <v>133350</v>
      </c>
      <c r="BQ15" s="41">
        <f>SUM(BE15:BP15)</f>
        <v>1466850</v>
      </c>
      <c r="BR15" s="33">
        <f t="shared" ref="BR15:BX15" si="16">ROUND($N15*1.27,0)</f>
        <v>133350</v>
      </c>
      <c r="BS15" s="33">
        <f t="shared" si="16"/>
        <v>133350</v>
      </c>
      <c r="BT15" s="33">
        <f t="shared" si="16"/>
        <v>133350</v>
      </c>
      <c r="BU15" s="33">
        <f t="shared" si="16"/>
        <v>133350</v>
      </c>
      <c r="BV15" s="33">
        <f t="shared" si="16"/>
        <v>133350</v>
      </c>
      <c r="BW15" s="33">
        <f t="shared" si="16"/>
        <v>133350</v>
      </c>
      <c r="BX15" s="33">
        <f t="shared" si="16"/>
        <v>133350</v>
      </c>
      <c r="BY15" s="33"/>
      <c r="BZ15" s="33"/>
      <c r="CA15" s="33"/>
      <c r="CB15" s="33"/>
      <c r="CC15" s="33"/>
      <c r="CD15" s="41">
        <f>SUM(BR15:CC15)</f>
        <v>933450</v>
      </c>
      <c r="CE15" s="41">
        <f>+AQ15+BD15+BQ15+CD15</f>
        <v>4533900</v>
      </c>
    </row>
    <row r="16" spans="1:83" s="42" customFormat="1" outlineLevel="1" x14ac:dyDescent="0.25">
      <c r="A16" s="26"/>
      <c r="B16" s="26"/>
      <c r="C16" s="26" t="s">
        <v>432</v>
      </c>
      <c r="D16" s="27"/>
      <c r="E16" s="27"/>
      <c r="F16" s="27">
        <f>SUBTOTAL(9,F13:F15)</f>
        <v>0</v>
      </c>
      <c r="G16" s="27">
        <f>SUBTOTAL(9,G13:G15)</f>
        <v>0</v>
      </c>
      <c r="H16" s="27"/>
      <c r="I16" s="28">
        <f>SUBTOTAL(9,I13:I15)</f>
        <v>11905000</v>
      </c>
      <c r="J16" s="28">
        <f>SUBTOTAL(9,J13:J15)</f>
        <v>11905000</v>
      </c>
      <c r="K16" s="29"/>
      <c r="L16" s="27">
        <f>SUBTOTAL(9,L13:L15)</f>
        <v>-11905000</v>
      </c>
      <c r="M16" s="27">
        <f>SUBTOTAL(9,M13:M15)</f>
        <v>-11905000</v>
      </c>
      <c r="N16" s="33"/>
      <c r="O16" s="31"/>
      <c r="P16" s="32"/>
      <c r="Q16" s="33">
        <f>SUBTOTAL(9,Q13:Q15)</f>
        <v>11885866</v>
      </c>
      <c r="R16" s="34"/>
      <c r="S16" s="33">
        <f>SUBTOTAL(9,S13:S15)</f>
        <v>19134</v>
      </c>
      <c r="T16" s="33">
        <f>SUBTOTAL(9,T13:T15)</f>
        <v>11905000</v>
      </c>
      <c r="U16" s="33">
        <f>SUBTOTAL(9,U13:U15)</f>
        <v>11905000</v>
      </c>
      <c r="V16" s="35"/>
      <c r="W16" s="36"/>
      <c r="X16" s="37">
        <f>SUBTOTAL(9,X13:X15)</f>
        <v>11905000</v>
      </c>
      <c r="Y16" s="38"/>
      <c r="Z16" s="39"/>
      <c r="AA16" s="68" t="s">
        <v>429</v>
      </c>
      <c r="AB16" s="40"/>
      <c r="AC16" s="40"/>
      <c r="AD16" s="38"/>
      <c r="AE16" s="33">
        <f t="shared" ref="AE16:BJ16" si="17">SUBTOTAL(9,AE13:AE15)</f>
        <v>0</v>
      </c>
      <c r="AF16" s="33">
        <f t="shared" si="17"/>
        <v>0</v>
      </c>
      <c r="AG16" s="33">
        <f t="shared" si="17"/>
        <v>0</v>
      </c>
      <c r="AH16" s="33">
        <f t="shared" si="17"/>
        <v>0</v>
      </c>
      <c r="AI16" s="33">
        <f t="shared" si="17"/>
        <v>0</v>
      </c>
      <c r="AJ16" s="33">
        <f t="shared" si="17"/>
        <v>0</v>
      </c>
      <c r="AK16" s="33">
        <f t="shared" si="17"/>
        <v>0</v>
      </c>
      <c r="AL16" s="33">
        <f t="shared" si="17"/>
        <v>133350</v>
      </c>
      <c r="AM16" s="33">
        <f t="shared" si="17"/>
        <v>178350</v>
      </c>
      <c r="AN16" s="33">
        <f t="shared" si="17"/>
        <v>133350</v>
      </c>
      <c r="AO16" s="33">
        <f t="shared" si="17"/>
        <v>133350</v>
      </c>
      <c r="AP16" s="33">
        <f t="shared" si="17"/>
        <v>133350</v>
      </c>
      <c r="AQ16" s="41">
        <f t="shared" si="17"/>
        <v>711750</v>
      </c>
      <c r="AR16" s="33">
        <f t="shared" si="17"/>
        <v>133350</v>
      </c>
      <c r="AS16" s="33">
        <f t="shared" si="17"/>
        <v>133350</v>
      </c>
      <c r="AT16" s="33">
        <f t="shared" si="17"/>
        <v>133350</v>
      </c>
      <c r="AU16" s="33">
        <f t="shared" si="17"/>
        <v>133350</v>
      </c>
      <c r="AV16" s="33">
        <f t="shared" si="17"/>
        <v>133350</v>
      </c>
      <c r="AW16" s="33">
        <f t="shared" si="17"/>
        <v>133350</v>
      </c>
      <c r="AX16" s="33">
        <f t="shared" si="17"/>
        <v>0</v>
      </c>
      <c r="AY16" s="33">
        <f t="shared" si="17"/>
        <v>133350</v>
      </c>
      <c r="AZ16" s="33">
        <f t="shared" si="17"/>
        <v>163350</v>
      </c>
      <c r="BA16" s="33">
        <f t="shared" si="17"/>
        <v>133350</v>
      </c>
      <c r="BB16" s="33">
        <f t="shared" si="17"/>
        <v>133350</v>
      </c>
      <c r="BC16" s="33">
        <f t="shared" si="17"/>
        <v>133350</v>
      </c>
      <c r="BD16" s="41">
        <f t="shared" si="17"/>
        <v>1496850</v>
      </c>
      <c r="BE16" s="33">
        <f t="shared" si="17"/>
        <v>133350</v>
      </c>
      <c r="BF16" s="33">
        <f t="shared" si="17"/>
        <v>133350</v>
      </c>
      <c r="BG16" s="33">
        <f t="shared" si="17"/>
        <v>133350</v>
      </c>
      <c r="BH16" s="33">
        <f t="shared" si="17"/>
        <v>133350</v>
      </c>
      <c r="BI16" s="33">
        <f t="shared" si="17"/>
        <v>133350</v>
      </c>
      <c r="BJ16" s="33">
        <f t="shared" si="17"/>
        <v>133350</v>
      </c>
      <c r="BK16" s="33">
        <f t="shared" ref="BK16:CE16" si="18">SUBTOTAL(9,BK13:BK15)</f>
        <v>0</v>
      </c>
      <c r="BL16" s="33">
        <f t="shared" si="18"/>
        <v>133350</v>
      </c>
      <c r="BM16" s="33">
        <f t="shared" si="18"/>
        <v>148350</v>
      </c>
      <c r="BN16" s="33">
        <f t="shared" si="18"/>
        <v>133350</v>
      </c>
      <c r="BO16" s="33">
        <f t="shared" si="18"/>
        <v>133350</v>
      </c>
      <c r="BP16" s="33">
        <f t="shared" si="18"/>
        <v>133350</v>
      </c>
      <c r="BQ16" s="41">
        <f t="shared" si="18"/>
        <v>1481850</v>
      </c>
      <c r="BR16" s="33">
        <f t="shared" si="18"/>
        <v>133350</v>
      </c>
      <c r="BS16" s="33">
        <f t="shared" si="18"/>
        <v>133350</v>
      </c>
      <c r="BT16" s="33">
        <f t="shared" si="18"/>
        <v>133350</v>
      </c>
      <c r="BU16" s="33">
        <f t="shared" si="18"/>
        <v>133350</v>
      </c>
      <c r="BV16" s="33">
        <f t="shared" si="18"/>
        <v>133350</v>
      </c>
      <c r="BW16" s="33">
        <f t="shared" si="18"/>
        <v>133350</v>
      </c>
      <c r="BX16" s="33">
        <f t="shared" si="18"/>
        <v>133350</v>
      </c>
      <c r="BY16" s="33">
        <f t="shared" si="18"/>
        <v>0</v>
      </c>
      <c r="BZ16" s="33">
        <f t="shared" si="18"/>
        <v>0</v>
      </c>
      <c r="CA16" s="33">
        <f t="shared" si="18"/>
        <v>0</v>
      </c>
      <c r="CB16" s="33">
        <f t="shared" si="18"/>
        <v>0</v>
      </c>
      <c r="CC16" s="33">
        <f t="shared" si="18"/>
        <v>0</v>
      </c>
      <c r="CD16" s="41">
        <f t="shared" si="18"/>
        <v>933450</v>
      </c>
      <c r="CE16" s="41">
        <f t="shared" si="18"/>
        <v>4623900</v>
      </c>
    </row>
    <row r="17" spans="1:83" s="42" customFormat="1" ht="105" outlineLevel="2" x14ac:dyDescent="0.25">
      <c r="A17" s="26" t="s">
        <v>402</v>
      </c>
      <c r="B17" s="26" t="s">
        <v>401</v>
      </c>
      <c r="C17" s="26" t="s">
        <v>386</v>
      </c>
      <c r="D17" s="27" t="s">
        <v>439</v>
      </c>
      <c r="E17" s="27" t="s">
        <v>424</v>
      </c>
      <c r="F17" s="27"/>
      <c r="G17" s="27"/>
      <c r="H17" s="27"/>
      <c r="I17" s="28">
        <f>+U17</f>
        <v>40283</v>
      </c>
      <c r="J17" s="28">
        <f>+X17</f>
        <v>40283</v>
      </c>
      <c r="K17" s="29" t="str">
        <f>+AA17</f>
        <v>50;Szakmai megvalósításhoz kapcsolódó anyagköltség</v>
      </c>
      <c r="L17" s="27">
        <f t="shared" ref="L17:M19" si="19">+F17-I17</f>
        <v>-40283</v>
      </c>
      <c r="M17" s="27">
        <f t="shared" si="19"/>
        <v>-40283</v>
      </c>
      <c r="N17" s="33">
        <f>40000-8281</f>
        <v>31719</v>
      </c>
      <c r="O17" s="31">
        <v>1</v>
      </c>
      <c r="P17" s="32" t="s">
        <v>316</v>
      </c>
      <c r="Q17" s="33">
        <f>+ROUND(N17*O17,0)</f>
        <v>31719</v>
      </c>
      <c r="R17" s="34">
        <v>0.27</v>
      </c>
      <c r="S17" s="33">
        <f>+ROUND(Q17*R17,0)</f>
        <v>8564</v>
      </c>
      <c r="T17" s="33">
        <f>+Q17+S17</f>
        <v>40283</v>
      </c>
      <c r="U17" s="33">
        <f>+T17</f>
        <v>40283</v>
      </c>
      <c r="V17" s="35" t="str">
        <f>+IF(U17&lt;&gt;CE17,"Havi bontás nem egyenlő az elszámolható költséggel","OK")</f>
        <v>OK</v>
      </c>
      <c r="W17" s="36">
        <v>1</v>
      </c>
      <c r="X17" s="37">
        <f>+ROUND(U17*W17,0)</f>
        <v>40283</v>
      </c>
      <c r="Y17" s="38"/>
      <c r="Z17" s="39" t="s">
        <v>236</v>
      </c>
      <c r="AA17" s="39" t="s">
        <v>382</v>
      </c>
      <c r="AB17" s="40" t="str">
        <f>IF(ISBLANK(AA17)," ",VLOOKUP(VALUE(LEFT(AA17,SEARCH(";",AA17)-1)),ktgelem,5))</f>
        <v>Szakmai megvalósításhoz kapcsolódó anyagköltség</v>
      </c>
      <c r="AC17" s="40" t="str">
        <f>IF(ISBLANK(AA17)," ",VLOOKUP(VALUE(LEFT(AA17,SEARCH(";",AA17)-1)),ktgelem,4))</f>
        <v>Szakmai megvalósításhoz kapcsolódó anyagköltség</v>
      </c>
      <c r="AD17" s="38">
        <v>511</v>
      </c>
      <c r="AE17" s="33"/>
      <c r="AF17" s="33"/>
      <c r="AG17" s="33">
        <f>U17/2</f>
        <v>20141.5</v>
      </c>
      <c r="AH17" s="33"/>
      <c r="AI17" s="33"/>
      <c r="AJ17" s="33"/>
      <c r="AK17" s="33"/>
      <c r="AL17" s="33"/>
      <c r="AM17" s="33"/>
      <c r="AN17" s="33"/>
      <c r="AO17" s="33"/>
      <c r="AP17" s="33"/>
      <c r="AQ17" s="41">
        <f>SUM(AE17:AP17)</f>
        <v>20141.5</v>
      </c>
      <c r="AR17" s="33"/>
      <c r="AS17" s="33"/>
      <c r="AT17" s="33"/>
      <c r="AU17" s="33"/>
      <c r="AV17" s="33"/>
      <c r="AW17" s="33"/>
      <c r="AX17" s="33"/>
      <c r="AY17" s="33">
        <f>U17/4</f>
        <v>10070.75</v>
      </c>
      <c r="AZ17" s="33"/>
      <c r="BA17" s="33"/>
      <c r="BB17" s="33"/>
      <c r="BC17" s="33"/>
      <c r="BD17" s="41">
        <f>SUM(AR17:BC17)</f>
        <v>10070.75</v>
      </c>
      <c r="BE17" s="33"/>
      <c r="BF17" s="33"/>
      <c r="BG17" s="33"/>
      <c r="BH17" s="33"/>
      <c r="BI17" s="33"/>
      <c r="BJ17" s="33"/>
      <c r="BK17" s="33"/>
      <c r="BL17" s="33">
        <f>U17/8</f>
        <v>5035.375</v>
      </c>
      <c r="BM17" s="33"/>
      <c r="BN17" s="33"/>
      <c r="BO17" s="33"/>
      <c r="BP17" s="33"/>
      <c r="BQ17" s="41">
        <f>SUM(BE17:BP17)</f>
        <v>5035.375</v>
      </c>
      <c r="BR17" s="33"/>
      <c r="BS17" s="33"/>
      <c r="BT17" s="33"/>
      <c r="BU17" s="33"/>
      <c r="BV17" s="33"/>
      <c r="BW17" s="33"/>
      <c r="BX17" s="33"/>
      <c r="BY17" s="33">
        <f>U17/8</f>
        <v>5035.375</v>
      </c>
      <c r="BZ17" s="33"/>
      <c r="CA17" s="33"/>
      <c r="CB17" s="33"/>
      <c r="CC17" s="33"/>
      <c r="CD17" s="41">
        <f>SUM(BR17:CC17)</f>
        <v>5035.375</v>
      </c>
      <c r="CE17" s="41">
        <f>+AQ17+BD17+BQ17+CD17</f>
        <v>40283</v>
      </c>
    </row>
    <row r="18" spans="1:83" s="42" customFormat="1" ht="105" outlineLevel="2" x14ac:dyDescent="0.25">
      <c r="A18" s="26" t="s">
        <v>402</v>
      </c>
      <c r="B18" s="26" t="s">
        <v>401</v>
      </c>
      <c r="C18" s="26" t="s">
        <v>387</v>
      </c>
      <c r="D18" s="27" t="s">
        <v>433</v>
      </c>
      <c r="E18" s="27" t="s">
        <v>424</v>
      </c>
      <c r="F18" s="27"/>
      <c r="G18" s="27"/>
      <c r="H18" s="27"/>
      <c r="I18" s="28">
        <f>+U18</f>
        <v>2545</v>
      </c>
      <c r="J18" s="28">
        <f>+X18</f>
        <v>2545</v>
      </c>
      <c r="K18" s="29" t="str">
        <f>+AA18</f>
        <v>50;Szakmai megvalósításhoz kapcsolódó anyagköltség</v>
      </c>
      <c r="L18" s="27">
        <f t="shared" si="19"/>
        <v>-2545</v>
      </c>
      <c r="M18" s="27">
        <f t="shared" si="19"/>
        <v>-2545</v>
      </c>
      <c r="N18" s="33">
        <v>2004.21</v>
      </c>
      <c r="O18" s="31">
        <v>1</v>
      </c>
      <c r="P18" s="32" t="s">
        <v>298</v>
      </c>
      <c r="Q18" s="33">
        <f>+ROUND(N18*O18,0)</f>
        <v>2004</v>
      </c>
      <c r="R18" s="34">
        <v>0.27</v>
      </c>
      <c r="S18" s="33">
        <f>+ROUND(Q18*R18,0)</f>
        <v>541</v>
      </c>
      <c r="T18" s="33">
        <f>+Q18+S18</f>
        <v>2545</v>
      </c>
      <c r="U18" s="33">
        <f>+T18</f>
        <v>2545</v>
      </c>
      <c r="V18" s="35" t="str">
        <f>+IF(U18&lt;&gt;CE18,"Havi bontás nem egyenlő az elszámolható költséggel","OK")</f>
        <v>OK</v>
      </c>
      <c r="W18" s="36">
        <v>1</v>
      </c>
      <c r="X18" s="37">
        <f>+ROUND(U18*W18,0)</f>
        <v>2545</v>
      </c>
      <c r="Y18" s="38"/>
      <c r="Z18" s="39" t="s">
        <v>236</v>
      </c>
      <c r="AA18" s="39" t="s">
        <v>382</v>
      </c>
      <c r="AB18" s="40" t="str">
        <f>IF(ISBLANK(AA18)," ",VLOOKUP(VALUE(LEFT(AA18,SEARCH(";",AA18)-1)),ktgelem,5))</f>
        <v>Szakmai megvalósításhoz kapcsolódó anyagköltség</v>
      </c>
      <c r="AC18" s="40" t="str">
        <f>IF(ISBLANK(AA18)," ",VLOOKUP(VALUE(LEFT(AA18,SEARCH(";",AA18)-1)),ktgelem,4))</f>
        <v>Szakmai megvalósításhoz kapcsolódó anyagköltség</v>
      </c>
      <c r="AD18" s="38">
        <v>511</v>
      </c>
      <c r="AE18" s="33"/>
      <c r="AF18" s="33"/>
      <c r="AG18" s="33">
        <f>T18</f>
        <v>2545</v>
      </c>
      <c r="AH18" s="33"/>
      <c r="AI18" s="33"/>
      <c r="AJ18" s="33"/>
      <c r="AK18" s="33"/>
      <c r="AL18" s="33"/>
      <c r="AM18" s="33"/>
      <c r="AN18" s="33"/>
      <c r="AO18" s="33"/>
      <c r="AP18" s="33"/>
      <c r="AQ18" s="41">
        <f>SUM(AE18:AP18)</f>
        <v>2545</v>
      </c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41">
        <f>SUM(AR18:BC18)</f>
        <v>0</v>
      </c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41">
        <f>SUM(BE18:BP18)</f>
        <v>0</v>
      </c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41">
        <f>SUM(BR18:CC18)</f>
        <v>0</v>
      </c>
      <c r="CE18" s="41">
        <f>+AQ18+BD18+BQ18+CD18</f>
        <v>2545</v>
      </c>
    </row>
    <row r="19" spans="1:83" s="42" customFormat="1" ht="105" outlineLevel="2" x14ac:dyDescent="0.25">
      <c r="A19" s="26" t="s">
        <v>402</v>
      </c>
      <c r="B19" s="26" t="s">
        <v>401</v>
      </c>
      <c r="C19" s="26" t="s">
        <v>388</v>
      </c>
      <c r="D19" s="27" t="s">
        <v>438</v>
      </c>
      <c r="E19" s="27" t="s">
        <v>424</v>
      </c>
      <c r="F19" s="27"/>
      <c r="G19" s="27"/>
      <c r="H19" s="27"/>
      <c r="I19" s="28">
        <f>+U19</f>
        <v>18136</v>
      </c>
      <c r="J19" s="28">
        <f>+X19</f>
        <v>18136</v>
      </c>
      <c r="K19" s="29" t="str">
        <f>+AA19</f>
        <v>50;Szakmai megvalósításhoz kapcsolódó anyagköltség</v>
      </c>
      <c r="L19" s="27">
        <f t="shared" si="19"/>
        <v>-18136</v>
      </c>
      <c r="M19" s="27">
        <f t="shared" si="19"/>
        <v>-18136</v>
      </c>
      <c r="N19" s="30">
        <f>18136/1.27</f>
        <v>14280.314960629921</v>
      </c>
      <c r="O19" s="31">
        <v>1</v>
      </c>
      <c r="P19" s="32" t="s">
        <v>298</v>
      </c>
      <c r="Q19" s="33">
        <f>+ROUND(N19*O19,0)</f>
        <v>14280</v>
      </c>
      <c r="R19" s="34">
        <v>0.27</v>
      </c>
      <c r="S19" s="33">
        <f>+ROUND(Q19*R19,0)</f>
        <v>3856</v>
      </c>
      <c r="T19" s="33">
        <f>+Q19+S19</f>
        <v>18136</v>
      </c>
      <c r="U19" s="33">
        <f>+T19</f>
        <v>18136</v>
      </c>
      <c r="V19" s="35" t="str">
        <f>+IF(U19&lt;&gt;CE19,"Havi bontás nem egyenlő az elszámolható költséggel","OK")</f>
        <v>OK</v>
      </c>
      <c r="W19" s="36">
        <v>1</v>
      </c>
      <c r="X19" s="37">
        <f>+ROUND(U19*W19,0)</f>
        <v>18136</v>
      </c>
      <c r="Y19" s="38"/>
      <c r="Z19" s="39" t="s">
        <v>236</v>
      </c>
      <c r="AA19" s="39" t="s">
        <v>382</v>
      </c>
      <c r="AB19" s="40" t="str">
        <f>IF(ISBLANK(AA19)," ",VLOOKUP(VALUE(LEFT(AA19,SEARCH(";",AA19)-1)),ktgelem,5))</f>
        <v>Szakmai megvalósításhoz kapcsolódó anyagköltség</v>
      </c>
      <c r="AC19" s="40" t="str">
        <f>IF(ISBLANK(AA19)," ",VLOOKUP(VALUE(LEFT(AA19,SEARCH(";",AA19)-1)),ktgelem,4))</f>
        <v>Szakmai megvalósításhoz kapcsolódó anyagköltség</v>
      </c>
      <c r="AD19" s="38">
        <v>511</v>
      </c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41">
        <f>SUM(AE19:AP19)</f>
        <v>0</v>
      </c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41">
        <f>SUM(AR19:BC19)</f>
        <v>0</v>
      </c>
      <c r="BE19" s="33"/>
      <c r="BF19" s="33"/>
      <c r="BG19" s="33">
        <f>U19</f>
        <v>18136</v>
      </c>
      <c r="BH19" s="33"/>
      <c r="BI19" s="33"/>
      <c r="BJ19" s="33"/>
      <c r="BK19" s="33"/>
      <c r="BL19" s="33"/>
      <c r="BM19" s="33"/>
      <c r="BN19" s="33"/>
      <c r="BO19" s="33"/>
      <c r="BP19" s="33"/>
      <c r="BQ19" s="41">
        <f>SUM(BE19:BP19)</f>
        <v>18136</v>
      </c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41">
        <f>SUM(BR19:CC19)</f>
        <v>0</v>
      </c>
      <c r="CE19" s="41">
        <f>+AQ19+BD19+BQ19+CD19</f>
        <v>18136</v>
      </c>
    </row>
    <row r="20" spans="1:83" s="42" customFormat="1" outlineLevel="1" x14ac:dyDescent="0.25">
      <c r="A20" s="69"/>
      <c r="B20" s="70"/>
      <c r="C20" s="70" t="s">
        <v>432</v>
      </c>
      <c r="D20" s="71"/>
      <c r="E20" s="71"/>
      <c r="F20" s="27">
        <f>SUBTOTAL(9,F17:F19)</f>
        <v>0</v>
      </c>
      <c r="G20" s="27">
        <f>SUBTOTAL(9,G17:G19)</f>
        <v>0</v>
      </c>
      <c r="H20" s="71"/>
      <c r="I20" s="28">
        <f>SUBTOTAL(9,I17:I19)</f>
        <v>60964</v>
      </c>
      <c r="J20" s="28">
        <f>SUBTOTAL(9,J17:J19)</f>
        <v>60964</v>
      </c>
      <c r="K20" s="72"/>
      <c r="L20" s="27">
        <f>SUBTOTAL(9,L17:L19)</f>
        <v>-60964</v>
      </c>
      <c r="M20" s="27">
        <f>SUBTOTAL(9,M17:M19)</f>
        <v>-60964</v>
      </c>
      <c r="N20" s="73"/>
      <c r="O20" s="74"/>
      <c r="P20" s="75"/>
      <c r="Q20" s="33">
        <f>SUBTOTAL(9,Q17:Q19)</f>
        <v>48003</v>
      </c>
      <c r="R20" s="34"/>
      <c r="S20" s="33">
        <f>SUBTOTAL(9,S17:S19)</f>
        <v>12961</v>
      </c>
      <c r="T20" s="33">
        <f>SUBTOTAL(9,T17:T19)</f>
        <v>60964</v>
      </c>
      <c r="U20" s="33">
        <f>SUBTOTAL(9,U17:U19)</f>
        <v>60964</v>
      </c>
      <c r="V20" s="35"/>
      <c r="W20" s="36"/>
      <c r="X20" s="37">
        <f>SUBTOTAL(9,X17:X19)</f>
        <v>60964</v>
      </c>
      <c r="Y20" s="38"/>
      <c r="Z20" s="39"/>
      <c r="AA20" s="68" t="s">
        <v>430</v>
      </c>
      <c r="AB20" s="40"/>
      <c r="AC20" s="40"/>
      <c r="AD20" s="38"/>
      <c r="AE20" s="33">
        <f t="shared" ref="AE20:BJ20" si="20">SUBTOTAL(9,AE17:AE19)</f>
        <v>0</v>
      </c>
      <c r="AF20" s="33">
        <f t="shared" si="20"/>
        <v>0</v>
      </c>
      <c r="AG20" s="33">
        <f t="shared" si="20"/>
        <v>22686.5</v>
      </c>
      <c r="AH20" s="33">
        <f t="shared" si="20"/>
        <v>0</v>
      </c>
      <c r="AI20" s="33">
        <f t="shared" si="20"/>
        <v>0</v>
      </c>
      <c r="AJ20" s="33">
        <f t="shared" si="20"/>
        <v>0</v>
      </c>
      <c r="AK20" s="33">
        <f t="shared" si="20"/>
        <v>0</v>
      </c>
      <c r="AL20" s="33">
        <f t="shared" si="20"/>
        <v>0</v>
      </c>
      <c r="AM20" s="33">
        <f t="shared" si="20"/>
        <v>0</v>
      </c>
      <c r="AN20" s="33">
        <f t="shared" si="20"/>
        <v>0</v>
      </c>
      <c r="AO20" s="33">
        <f t="shared" si="20"/>
        <v>0</v>
      </c>
      <c r="AP20" s="33">
        <f t="shared" si="20"/>
        <v>0</v>
      </c>
      <c r="AQ20" s="41">
        <f t="shared" si="20"/>
        <v>22686.5</v>
      </c>
      <c r="AR20" s="33">
        <f t="shared" si="20"/>
        <v>0</v>
      </c>
      <c r="AS20" s="33">
        <f t="shared" si="20"/>
        <v>0</v>
      </c>
      <c r="AT20" s="33">
        <f t="shared" si="20"/>
        <v>0</v>
      </c>
      <c r="AU20" s="33">
        <f t="shared" si="20"/>
        <v>0</v>
      </c>
      <c r="AV20" s="33">
        <f t="shared" si="20"/>
        <v>0</v>
      </c>
      <c r="AW20" s="33">
        <f t="shared" si="20"/>
        <v>0</v>
      </c>
      <c r="AX20" s="33">
        <f t="shared" si="20"/>
        <v>0</v>
      </c>
      <c r="AY20" s="33">
        <f t="shared" si="20"/>
        <v>10070.75</v>
      </c>
      <c r="AZ20" s="33">
        <f t="shared" si="20"/>
        <v>0</v>
      </c>
      <c r="BA20" s="33">
        <f t="shared" si="20"/>
        <v>0</v>
      </c>
      <c r="BB20" s="33">
        <f t="shared" si="20"/>
        <v>0</v>
      </c>
      <c r="BC20" s="33">
        <f t="shared" si="20"/>
        <v>0</v>
      </c>
      <c r="BD20" s="41">
        <f t="shared" si="20"/>
        <v>10070.75</v>
      </c>
      <c r="BE20" s="33">
        <f t="shared" si="20"/>
        <v>0</v>
      </c>
      <c r="BF20" s="33">
        <f t="shared" si="20"/>
        <v>0</v>
      </c>
      <c r="BG20" s="33">
        <f t="shared" si="20"/>
        <v>18136</v>
      </c>
      <c r="BH20" s="33">
        <f t="shared" si="20"/>
        <v>0</v>
      </c>
      <c r="BI20" s="33">
        <f t="shared" si="20"/>
        <v>0</v>
      </c>
      <c r="BJ20" s="33">
        <f t="shared" si="20"/>
        <v>0</v>
      </c>
      <c r="BK20" s="33">
        <f t="shared" ref="BK20:CE20" si="21">SUBTOTAL(9,BK17:BK19)</f>
        <v>0</v>
      </c>
      <c r="BL20" s="33">
        <f t="shared" si="21"/>
        <v>5035.375</v>
      </c>
      <c r="BM20" s="33">
        <f t="shared" si="21"/>
        <v>0</v>
      </c>
      <c r="BN20" s="33">
        <f t="shared" si="21"/>
        <v>0</v>
      </c>
      <c r="BO20" s="33">
        <f t="shared" si="21"/>
        <v>0</v>
      </c>
      <c r="BP20" s="33">
        <f t="shared" si="21"/>
        <v>0</v>
      </c>
      <c r="BQ20" s="41">
        <f t="shared" si="21"/>
        <v>23171.375</v>
      </c>
      <c r="BR20" s="33">
        <f t="shared" si="21"/>
        <v>0</v>
      </c>
      <c r="BS20" s="33">
        <f t="shared" si="21"/>
        <v>0</v>
      </c>
      <c r="BT20" s="33">
        <f t="shared" si="21"/>
        <v>0</v>
      </c>
      <c r="BU20" s="33">
        <f t="shared" si="21"/>
        <v>0</v>
      </c>
      <c r="BV20" s="33">
        <f t="shared" si="21"/>
        <v>0</v>
      </c>
      <c r="BW20" s="33">
        <f t="shared" si="21"/>
        <v>0</v>
      </c>
      <c r="BX20" s="33">
        <f t="shared" si="21"/>
        <v>0</v>
      </c>
      <c r="BY20" s="33">
        <f t="shared" si="21"/>
        <v>5035.375</v>
      </c>
      <c r="BZ20" s="33">
        <f t="shared" si="21"/>
        <v>0</v>
      </c>
      <c r="CA20" s="33">
        <f t="shared" si="21"/>
        <v>0</v>
      </c>
      <c r="CB20" s="33">
        <f t="shared" si="21"/>
        <v>0</v>
      </c>
      <c r="CC20" s="33">
        <f t="shared" si="21"/>
        <v>0</v>
      </c>
      <c r="CD20" s="41">
        <f t="shared" si="21"/>
        <v>5035.375</v>
      </c>
      <c r="CE20" s="41">
        <f t="shared" si="21"/>
        <v>60964</v>
      </c>
    </row>
    <row r="21" spans="1:83" x14ac:dyDescent="0.25">
      <c r="A21" s="22" t="s">
        <v>293</v>
      </c>
      <c r="B21" s="23"/>
      <c r="C21" s="23"/>
      <c r="D21" s="23"/>
      <c r="E21" s="23"/>
      <c r="F21" s="14">
        <f>SUBTOTAL(9,F3:F19)</f>
        <v>13000000</v>
      </c>
      <c r="G21" s="14">
        <f>SUBTOTAL(9,G3:G19)</f>
        <v>13000000</v>
      </c>
      <c r="H21" s="23"/>
      <c r="I21" s="14">
        <f>SUBTOTAL(9,I3:I19)</f>
        <v>13000000</v>
      </c>
      <c r="J21" s="14">
        <f>SUBTOTAL(9,J3:J19)</f>
        <v>13000000</v>
      </c>
      <c r="K21" s="23"/>
      <c r="L21" s="14">
        <f>SUBTOTAL(9,L3:L19)</f>
        <v>0</v>
      </c>
      <c r="M21" s="14">
        <f>SUBTOTAL(9,M3:M19)</f>
        <v>0</v>
      </c>
      <c r="N21" s="23"/>
      <c r="O21" s="23"/>
      <c r="P21" s="24"/>
      <c r="Q21" s="14">
        <f>SUBTOTAL(9,Q3:Q19)</f>
        <v>12887535</v>
      </c>
      <c r="R21" s="14"/>
      <c r="S21" s="14">
        <f>SUBTOTAL(9,S3:S19)</f>
        <v>112465</v>
      </c>
      <c r="T21" s="14">
        <f>SUBTOTAL(9,T3:T19)</f>
        <v>13000000</v>
      </c>
      <c r="U21" s="14">
        <f>SUBTOTAL(9,U3:U19)</f>
        <v>13000000</v>
      </c>
      <c r="V21" s="76"/>
      <c r="W21" s="76"/>
      <c r="X21" s="14">
        <f>SUBTOTAL(9,X3:X19)</f>
        <v>13000000</v>
      </c>
      <c r="Y21" s="76"/>
      <c r="Z21" s="76"/>
      <c r="AA21" s="76" t="s">
        <v>431</v>
      </c>
      <c r="AB21" s="76"/>
      <c r="AC21" s="76"/>
      <c r="AD21" s="76"/>
      <c r="AE21" s="14">
        <f t="shared" ref="AE21:BJ21" si="22">SUBTOTAL(9,AE3:AE19)</f>
        <v>0</v>
      </c>
      <c r="AF21" s="14">
        <f t="shared" si="22"/>
        <v>0</v>
      </c>
      <c r="AG21" s="14">
        <f t="shared" si="22"/>
        <v>314320.5</v>
      </c>
      <c r="AH21" s="14">
        <f t="shared" si="22"/>
        <v>0</v>
      </c>
      <c r="AI21" s="14">
        <f t="shared" si="22"/>
        <v>0</v>
      </c>
      <c r="AJ21" s="14">
        <f t="shared" si="22"/>
        <v>0</v>
      </c>
      <c r="AK21" s="14">
        <f t="shared" si="22"/>
        <v>0</v>
      </c>
      <c r="AL21" s="14">
        <f t="shared" si="22"/>
        <v>133350</v>
      </c>
      <c r="AM21" s="14">
        <f t="shared" si="22"/>
        <v>207150.66666666669</v>
      </c>
      <c r="AN21" s="14">
        <f t="shared" si="22"/>
        <v>133350</v>
      </c>
      <c r="AO21" s="14">
        <f t="shared" si="22"/>
        <v>133350</v>
      </c>
      <c r="AP21" s="14">
        <f t="shared" si="22"/>
        <v>133350</v>
      </c>
      <c r="AQ21" s="14">
        <f t="shared" si="22"/>
        <v>1054871.1666666667</v>
      </c>
      <c r="AR21" s="14">
        <f t="shared" si="22"/>
        <v>133350</v>
      </c>
      <c r="AS21" s="14">
        <f t="shared" si="22"/>
        <v>133350</v>
      </c>
      <c r="AT21" s="14">
        <f t="shared" si="22"/>
        <v>133350</v>
      </c>
      <c r="AU21" s="14">
        <f t="shared" si="22"/>
        <v>162150.66666666666</v>
      </c>
      <c r="AV21" s="14">
        <f t="shared" si="22"/>
        <v>133350</v>
      </c>
      <c r="AW21" s="14">
        <f t="shared" si="22"/>
        <v>133350</v>
      </c>
      <c r="AX21" s="14">
        <f t="shared" si="22"/>
        <v>0</v>
      </c>
      <c r="AY21" s="14">
        <f t="shared" si="22"/>
        <v>143420.75</v>
      </c>
      <c r="AZ21" s="14">
        <f t="shared" si="22"/>
        <v>163350</v>
      </c>
      <c r="BA21" s="14">
        <f t="shared" si="22"/>
        <v>133350</v>
      </c>
      <c r="BB21" s="14">
        <f t="shared" si="22"/>
        <v>133350</v>
      </c>
      <c r="BC21" s="14">
        <f t="shared" si="22"/>
        <v>133350</v>
      </c>
      <c r="BD21" s="14">
        <f t="shared" si="22"/>
        <v>1535721.4166666667</v>
      </c>
      <c r="BE21" s="14">
        <f t="shared" si="22"/>
        <v>133350</v>
      </c>
      <c r="BF21" s="14">
        <f t="shared" si="22"/>
        <v>133350</v>
      </c>
      <c r="BG21" s="14">
        <f t="shared" si="22"/>
        <v>151486</v>
      </c>
      <c r="BH21" s="14">
        <f t="shared" si="22"/>
        <v>162150.66666666666</v>
      </c>
      <c r="BI21" s="14">
        <f t="shared" si="22"/>
        <v>133350</v>
      </c>
      <c r="BJ21" s="14">
        <f t="shared" si="22"/>
        <v>133350</v>
      </c>
      <c r="BK21" s="14">
        <f t="shared" ref="BK21:CE21" si="23">SUBTOTAL(9,BK3:BK19)</f>
        <v>0</v>
      </c>
      <c r="BL21" s="14">
        <f t="shared" si="23"/>
        <v>138385.375</v>
      </c>
      <c r="BM21" s="14">
        <f t="shared" si="23"/>
        <v>148350</v>
      </c>
      <c r="BN21" s="14">
        <f t="shared" si="23"/>
        <v>133350</v>
      </c>
      <c r="BO21" s="14">
        <f t="shared" si="23"/>
        <v>133350</v>
      </c>
      <c r="BP21" s="14">
        <f t="shared" si="23"/>
        <v>133350</v>
      </c>
      <c r="BQ21" s="14">
        <f t="shared" si="23"/>
        <v>1533822.0416666667</v>
      </c>
      <c r="BR21" s="14">
        <f t="shared" si="23"/>
        <v>133350</v>
      </c>
      <c r="BS21" s="14">
        <f t="shared" si="23"/>
        <v>133350</v>
      </c>
      <c r="BT21" s="14">
        <f t="shared" si="23"/>
        <v>133350</v>
      </c>
      <c r="BU21" s="14">
        <f t="shared" si="23"/>
        <v>133350</v>
      </c>
      <c r="BV21" s="14">
        <f t="shared" si="23"/>
        <v>133350</v>
      </c>
      <c r="BW21" s="14">
        <f t="shared" si="23"/>
        <v>133350</v>
      </c>
      <c r="BX21" s="14">
        <f t="shared" si="23"/>
        <v>133350</v>
      </c>
      <c r="BY21" s="14">
        <f t="shared" si="23"/>
        <v>5035.375</v>
      </c>
      <c r="BZ21" s="14">
        <f t="shared" si="23"/>
        <v>0</v>
      </c>
      <c r="CA21" s="14">
        <f t="shared" si="23"/>
        <v>0</v>
      </c>
      <c r="CB21" s="14">
        <f t="shared" si="23"/>
        <v>0</v>
      </c>
      <c r="CC21" s="14">
        <f t="shared" si="23"/>
        <v>0</v>
      </c>
      <c r="CD21" s="14">
        <f t="shared" si="23"/>
        <v>938485.375</v>
      </c>
      <c r="CE21" s="14">
        <f t="shared" si="23"/>
        <v>5062900</v>
      </c>
    </row>
    <row r="23" spans="1:83" x14ac:dyDescent="0.25">
      <c r="A23" s="15" t="s">
        <v>313</v>
      </c>
      <c r="B23" s="60" t="s">
        <v>417</v>
      </c>
      <c r="AM23" s="13">
        <v>2</v>
      </c>
      <c r="AN23" s="13">
        <v>3</v>
      </c>
      <c r="AO23" s="13">
        <v>4</v>
      </c>
      <c r="AP23" s="13">
        <v>2</v>
      </c>
      <c r="AR23" s="13">
        <v>4</v>
      </c>
      <c r="AS23" s="13">
        <v>4</v>
      </c>
      <c r="AT23" s="13">
        <v>3</v>
      </c>
      <c r="AU23" s="13">
        <v>2</v>
      </c>
      <c r="AV23" s="13">
        <v>3</v>
      </c>
      <c r="AW23" s="13">
        <v>2</v>
      </c>
      <c r="AX23" s="13">
        <f>SUM(AM23:AW23)</f>
        <v>29</v>
      </c>
      <c r="AZ23" s="13">
        <v>2</v>
      </c>
      <c r="BA23" s="13">
        <v>3</v>
      </c>
      <c r="BB23" s="13">
        <v>3</v>
      </c>
      <c r="BC23" s="13">
        <v>2</v>
      </c>
      <c r="BE23" s="13">
        <v>4</v>
      </c>
      <c r="BF23" s="13">
        <v>4</v>
      </c>
      <c r="BG23" s="13">
        <v>3</v>
      </c>
      <c r="BH23" s="13">
        <v>2</v>
      </c>
      <c r="BI23" s="13">
        <v>3</v>
      </c>
      <c r="BJ23" s="13">
        <v>2</v>
      </c>
      <c r="BM23" s="13">
        <v>2</v>
      </c>
      <c r="BN23" s="13">
        <v>3</v>
      </c>
      <c r="BO23" s="13">
        <v>3</v>
      </c>
      <c r="BP23" s="13">
        <v>2</v>
      </c>
      <c r="BR23" s="13">
        <v>4</v>
      </c>
      <c r="BS23" s="13">
        <v>4</v>
      </c>
      <c r="BT23" s="13">
        <v>3</v>
      </c>
      <c r="BU23" s="13">
        <v>2</v>
      </c>
      <c r="BV23" s="13">
        <v>2</v>
      </c>
    </row>
    <row r="24" spans="1:83" x14ac:dyDescent="0.25">
      <c r="B24" s="61" t="s">
        <v>418</v>
      </c>
      <c r="S24" s="17"/>
    </row>
    <row r="25" spans="1:83" x14ac:dyDescent="0.25">
      <c r="B25" s="62" t="s">
        <v>419</v>
      </c>
      <c r="S25" s="17"/>
      <c r="AM25" s="13">
        <v>3</v>
      </c>
      <c r="AN25" s="13">
        <v>4</v>
      </c>
      <c r="AO25" s="13">
        <v>4</v>
      </c>
      <c r="AP25" s="13">
        <v>2</v>
      </c>
      <c r="AR25" s="13">
        <v>4</v>
      </c>
      <c r="AS25" s="13">
        <v>4</v>
      </c>
      <c r="AT25" s="13">
        <v>4</v>
      </c>
      <c r="AU25" s="13">
        <v>3</v>
      </c>
      <c r="AV25" s="13">
        <v>4</v>
      </c>
      <c r="AW25" s="13">
        <v>2</v>
      </c>
      <c r="AX25" s="13">
        <f>SUM(AM25:AW25)</f>
        <v>34</v>
      </c>
      <c r="AZ25" s="13">
        <v>3</v>
      </c>
      <c r="BA25" s="13">
        <v>4</v>
      </c>
      <c r="BB25" s="13">
        <v>4</v>
      </c>
      <c r="BC25" s="13">
        <v>2</v>
      </c>
      <c r="BE25" s="13">
        <v>4</v>
      </c>
      <c r="BF25" s="13">
        <v>4</v>
      </c>
      <c r="BG25" s="13">
        <v>4</v>
      </c>
      <c r="BH25" s="13">
        <v>3</v>
      </c>
      <c r="BI25" s="13">
        <v>4</v>
      </c>
      <c r="BJ25" s="13">
        <v>2</v>
      </c>
      <c r="BM25" s="13">
        <v>3</v>
      </c>
      <c r="BN25" s="13">
        <v>4</v>
      </c>
      <c r="BO25" s="13">
        <v>4</v>
      </c>
      <c r="BP25" s="13">
        <v>2</v>
      </c>
      <c r="BR25" s="13">
        <v>4</v>
      </c>
      <c r="BS25" s="13">
        <v>4</v>
      </c>
      <c r="BT25" s="13">
        <v>4</v>
      </c>
      <c r="BU25" s="13">
        <v>2</v>
      </c>
      <c r="BV25" s="13">
        <v>2</v>
      </c>
      <c r="BX25" s="13">
        <f>SUM(BM25:BV25)</f>
        <v>29</v>
      </c>
    </row>
    <row r="26" spans="1:83" x14ac:dyDescent="0.25">
      <c r="B26" s="63" t="s">
        <v>420</v>
      </c>
    </row>
    <row r="27" spans="1:83" x14ac:dyDescent="0.25">
      <c r="B27" s="64" t="s">
        <v>421</v>
      </c>
      <c r="N27" s="19"/>
    </row>
    <row r="28" spans="1:83" x14ac:dyDescent="0.25">
      <c r="B28" s="65" t="s">
        <v>422</v>
      </c>
    </row>
    <row r="29" spans="1:83" ht="45" x14ac:dyDescent="0.25">
      <c r="B29" s="66" t="s">
        <v>423</v>
      </c>
    </row>
  </sheetData>
  <sheetProtection formatCells="0" formatColumns="0" formatRows="0"/>
  <sortState ref="A4:CE14">
    <sortCondition ref="AA4:AA14"/>
  </sortState>
  <mergeCells count="12">
    <mergeCell ref="V21:W21"/>
    <mergeCell ref="Y21:AD21"/>
    <mergeCell ref="BE1:BQ1"/>
    <mergeCell ref="BR1:CD1"/>
    <mergeCell ref="A1:C1"/>
    <mergeCell ref="N1:X1"/>
    <mergeCell ref="Y1:AD1"/>
    <mergeCell ref="AE1:AQ1"/>
    <mergeCell ref="AR1:BD1"/>
    <mergeCell ref="F1:H1"/>
    <mergeCell ref="I1:K1"/>
    <mergeCell ref="L1:M1"/>
  </mergeCells>
  <pageMargins left="0.7" right="0.7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Ktgelem!$F$2:$F$50</xm:f>
          </x14:formula1>
          <xm:sqref>Y17:Z19 AB3:AC3 Y3:Z3 Y5:Z7 AB5:AC7 AB9:AC9 Y9:Z9 Y11:Z11 AB11:AC11 AB13:AC15 Y13:Z15 AB17:AC19</xm:sqref>
        </x14:dataValidation>
        <x14:dataValidation type="list" allowBlank="1" showInputMessage="1" showErrorMessage="1" xr:uid="{00000000-0002-0000-0100-000001000000}">
          <x14:formula1>
            <xm:f>Ktgelem!$F$2:$F$51</xm:f>
          </x14:formula1>
          <xm:sqref>AA3 AA5:AA7 AA9 AA11 AA13:AA15 AA17:AA19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4"/>
  <sheetViews>
    <sheetView topLeftCell="A168" workbookViewId="0">
      <selection activeCell="A69" sqref="A69"/>
    </sheetView>
  </sheetViews>
  <sheetFormatPr defaultRowHeight="15.75" x14ac:dyDescent="0.25"/>
  <cols>
    <col min="1" max="1" width="255.7109375" style="2" bestFit="1" customWidth="1"/>
    <col min="2" max="16384" width="9.140625" style="2"/>
  </cols>
  <sheetData>
    <row r="1" spans="1:1" x14ac:dyDescent="0.25">
      <c r="A1" s="2" t="s">
        <v>234</v>
      </c>
    </row>
    <row r="2" spans="1:1" x14ac:dyDescent="0.25">
      <c r="A2" s="1" t="s">
        <v>23</v>
      </c>
    </row>
    <row r="3" spans="1:1" x14ac:dyDescent="0.25">
      <c r="A3" s="1" t="s">
        <v>24</v>
      </c>
    </row>
    <row r="4" spans="1:1" x14ac:dyDescent="0.25">
      <c r="A4" s="3" t="s">
        <v>221</v>
      </c>
    </row>
    <row r="5" spans="1:1" x14ac:dyDescent="0.25">
      <c r="A5" s="1" t="s">
        <v>25</v>
      </c>
    </row>
    <row r="6" spans="1:1" x14ac:dyDescent="0.25">
      <c r="A6" s="1" t="s">
        <v>26</v>
      </c>
    </row>
    <row r="7" spans="1:1" x14ac:dyDescent="0.25">
      <c r="A7" s="1" t="s">
        <v>27</v>
      </c>
    </row>
    <row r="8" spans="1:1" x14ac:dyDescent="0.25">
      <c r="A8" s="1" t="s">
        <v>28</v>
      </c>
    </row>
    <row r="9" spans="1:1" x14ac:dyDescent="0.25">
      <c r="A9" s="1" t="s">
        <v>29</v>
      </c>
    </row>
    <row r="10" spans="1:1" x14ac:dyDescent="0.25">
      <c r="A10" s="3" t="s">
        <v>222</v>
      </c>
    </row>
    <row r="11" spans="1:1" x14ac:dyDescent="0.25">
      <c r="A11" s="1" t="s">
        <v>30</v>
      </c>
    </row>
    <row r="12" spans="1:1" x14ac:dyDescent="0.25">
      <c r="A12" s="1" t="s">
        <v>31</v>
      </c>
    </row>
    <row r="13" spans="1:1" x14ac:dyDescent="0.25">
      <c r="A13" s="1" t="s">
        <v>32</v>
      </c>
    </row>
    <row r="14" spans="1:1" x14ac:dyDescent="0.25">
      <c r="A14" s="1" t="s">
        <v>33</v>
      </c>
    </row>
    <row r="15" spans="1:1" x14ac:dyDescent="0.25">
      <c r="A15" s="3" t="s">
        <v>223</v>
      </c>
    </row>
    <row r="16" spans="1:1" x14ac:dyDescent="0.25">
      <c r="A16" s="1" t="s">
        <v>34</v>
      </c>
    </row>
    <row r="17" spans="1:1" x14ac:dyDescent="0.25">
      <c r="A17" s="1" t="s">
        <v>35</v>
      </c>
    </row>
    <row r="18" spans="1:1" x14ac:dyDescent="0.25">
      <c r="A18" s="1" t="s">
        <v>36</v>
      </c>
    </row>
    <row r="19" spans="1:1" x14ac:dyDescent="0.25">
      <c r="A19" s="1" t="s">
        <v>37</v>
      </c>
    </row>
    <row r="20" spans="1:1" x14ac:dyDescent="0.25">
      <c r="A20" s="3" t="s">
        <v>224</v>
      </c>
    </row>
    <row r="21" spans="1:1" x14ac:dyDescent="0.25">
      <c r="A21" s="1" t="s">
        <v>38</v>
      </c>
    </row>
    <row r="22" spans="1:1" x14ac:dyDescent="0.25">
      <c r="A22" s="1" t="s">
        <v>39</v>
      </c>
    </row>
    <row r="23" spans="1:1" x14ac:dyDescent="0.25">
      <c r="A23" s="1" t="s">
        <v>40</v>
      </c>
    </row>
    <row r="24" spans="1:1" x14ac:dyDescent="0.25">
      <c r="A24" s="1" t="s">
        <v>41</v>
      </c>
    </row>
    <row r="25" spans="1:1" x14ac:dyDescent="0.25">
      <c r="A25" s="1" t="s">
        <v>42</v>
      </c>
    </row>
    <row r="26" spans="1:1" x14ac:dyDescent="0.25">
      <c r="A26" s="1" t="s">
        <v>43</v>
      </c>
    </row>
    <row r="27" spans="1:1" x14ac:dyDescent="0.25">
      <c r="A27" s="1" t="s">
        <v>225</v>
      </c>
    </row>
    <row r="28" spans="1:1" x14ac:dyDescent="0.25">
      <c r="A28" s="1" t="s">
        <v>44</v>
      </c>
    </row>
    <row r="29" spans="1:1" x14ac:dyDescent="0.25">
      <c r="A29" s="1" t="s">
        <v>45</v>
      </c>
    </row>
    <row r="30" spans="1:1" x14ac:dyDescent="0.25">
      <c r="A30" s="1" t="s">
        <v>46</v>
      </c>
    </row>
    <row r="31" spans="1:1" x14ac:dyDescent="0.25">
      <c r="A31" s="1" t="s">
        <v>47</v>
      </c>
    </row>
    <row r="32" spans="1:1" x14ac:dyDescent="0.25">
      <c r="A32" s="1" t="s">
        <v>48</v>
      </c>
    </row>
    <row r="33" spans="1:1" x14ac:dyDescent="0.25">
      <c r="A33" s="1" t="s">
        <v>49</v>
      </c>
    </row>
    <row r="34" spans="1:1" x14ac:dyDescent="0.25">
      <c r="A34" s="1" t="s">
        <v>50</v>
      </c>
    </row>
    <row r="35" spans="1:1" x14ac:dyDescent="0.25">
      <c r="A35" s="1" t="s">
        <v>51</v>
      </c>
    </row>
    <row r="36" spans="1:1" x14ac:dyDescent="0.25">
      <c r="A36" s="1" t="s">
        <v>52</v>
      </c>
    </row>
    <row r="37" spans="1:1" x14ac:dyDescent="0.25">
      <c r="A37" s="1" t="s">
        <v>53</v>
      </c>
    </row>
    <row r="38" spans="1:1" x14ac:dyDescent="0.25">
      <c r="A38" s="1" t="s">
        <v>54</v>
      </c>
    </row>
    <row r="39" spans="1:1" x14ac:dyDescent="0.25">
      <c r="A39" s="1" t="s">
        <v>55</v>
      </c>
    </row>
    <row r="40" spans="1:1" x14ac:dyDescent="0.25">
      <c r="A40" s="1" t="s">
        <v>56</v>
      </c>
    </row>
    <row r="41" spans="1:1" x14ac:dyDescent="0.25">
      <c r="A41" s="3" t="s">
        <v>226</v>
      </c>
    </row>
    <row r="42" spans="1:1" x14ac:dyDescent="0.25">
      <c r="A42" s="1" t="s">
        <v>57</v>
      </c>
    </row>
    <row r="43" spans="1:1" x14ac:dyDescent="0.25">
      <c r="A43" s="1" t="s">
        <v>58</v>
      </c>
    </row>
    <row r="44" spans="1:1" x14ac:dyDescent="0.25">
      <c r="A44" s="1" t="s">
        <v>59</v>
      </c>
    </row>
    <row r="45" spans="1:1" x14ac:dyDescent="0.25">
      <c r="A45" s="1" t="s">
        <v>60</v>
      </c>
    </row>
    <row r="46" spans="1:1" x14ac:dyDescent="0.25">
      <c r="A46" s="1" t="s">
        <v>61</v>
      </c>
    </row>
    <row r="47" spans="1:1" x14ac:dyDescent="0.25">
      <c r="A47" s="1" t="s">
        <v>62</v>
      </c>
    </row>
    <row r="48" spans="1:1" x14ac:dyDescent="0.25">
      <c r="A48" s="1" t="s">
        <v>63</v>
      </c>
    </row>
    <row r="49" spans="1:1" x14ac:dyDescent="0.25">
      <c r="A49" s="1" t="s">
        <v>64</v>
      </c>
    </row>
    <row r="50" spans="1:1" x14ac:dyDescent="0.25">
      <c r="A50" s="1" t="s">
        <v>65</v>
      </c>
    </row>
    <row r="51" spans="1:1" x14ac:dyDescent="0.25">
      <c r="A51" s="1" t="s">
        <v>66</v>
      </c>
    </row>
    <row r="52" spans="1:1" x14ac:dyDescent="0.25">
      <c r="A52" s="1" t="s">
        <v>67</v>
      </c>
    </row>
    <row r="53" spans="1:1" x14ac:dyDescent="0.25">
      <c r="A53" s="1" t="s">
        <v>68</v>
      </c>
    </row>
    <row r="54" spans="1:1" x14ac:dyDescent="0.25">
      <c r="A54" s="1" t="s">
        <v>69</v>
      </c>
    </row>
    <row r="55" spans="1:1" x14ac:dyDescent="0.25">
      <c r="A55" s="1" t="s">
        <v>70</v>
      </c>
    </row>
    <row r="56" spans="1:1" x14ac:dyDescent="0.25">
      <c r="A56" s="1" t="s">
        <v>71</v>
      </c>
    </row>
    <row r="57" spans="1:1" x14ac:dyDescent="0.25">
      <c r="A57" s="1" t="s">
        <v>72</v>
      </c>
    </row>
    <row r="58" spans="1:1" x14ac:dyDescent="0.25">
      <c r="A58" s="1" t="s">
        <v>73</v>
      </c>
    </row>
    <row r="59" spans="1:1" x14ac:dyDescent="0.25">
      <c r="A59" s="1" t="s">
        <v>74</v>
      </c>
    </row>
    <row r="60" spans="1:1" x14ac:dyDescent="0.25">
      <c r="A60" s="1" t="s">
        <v>75</v>
      </c>
    </row>
    <row r="61" spans="1:1" x14ac:dyDescent="0.25">
      <c r="A61" s="1" t="s">
        <v>76</v>
      </c>
    </row>
    <row r="62" spans="1:1" x14ac:dyDescent="0.25">
      <c r="A62" s="1" t="s">
        <v>77</v>
      </c>
    </row>
    <row r="63" spans="1:1" x14ac:dyDescent="0.25">
      <c r="A63" s="1" t="s">
        <v>78</v>
      </c>
    </row>
    <row r="64" spans="1:1" x14ac:dyDescent="0.25">
      <c r="A64" s="1" t="s">
        <v>79</v>
      </c>
    </row>
    <row r="65" spans="1:1" x14ac:dyDescent="0.25">
      <c r="A65" s="3" t="s">
        <v>80</v>
      </c>
    </row>
    <row r="66" spans="1:1" x14ac:dyDescent="0.25">
      <c r="A66" s="1" t="s">
        <v>81</v>
      </c>
    </row>
    <row r="67" spans="1:1" x14ac:dyDescent="0.25">
      <c r="A67" s="1" t="s">
        <v>82</v>
      </c>
    </row>
    <row r="68" spans="1:1" x14ac:dyDescent="0.25">
      <c r="A68" s="1" t="s">
        <v>83</v>
      </c>
    </row>
    <row r="69" spans="1:1" x14ac:dyDescent="0.25">
      <c r="A69" s="1" t="s">
        <v>84</v>
      </c>
    </row>
    <row r="70" spans="1:1" x14ac:dyDescent="0.25">
      <c r="A70" s="1" t="s">
        <v>85</v>
      </c>
    </row>
    <row r="71" spans="1:1" x14ac:dyDescent="0.25">
      <c r="A71" s="1" t="s">
        <v>86</v>
      </c>
    </row>
    <row r="72" spans="1:1" x14ac:dyDescent="0.25">
      <c r="A72" s="1" t="s">
        <v>87</v>
      </c>
    </row>
    <row r="73" spans="1:1" x14ac:dyDescent="0.25">
      <c r="A73" s="3" t="s">
        <v>88</v>
      </c>
    </row>
    <row r="74" spans="1:1" x14ac:dyDescent="0.25">
      <c r="A74" s="1" t="s">
        <v>89</v>
      </c>
    </row>
    <row r="75" spans="1:1" x14ac:dyDescent="0.25">
      <c r="A75" s="1" t="s">
        <v>90</v>
      </c>
    </row>
    <row r="76" spans="1:1" x14ac:dyDescent="0.25">
      <c r="A76" s="1" t="s">
        <v>91</v>
      </c>
    </row>
    <row r="77" spans="1:1" x14ac:dyDescent="0.25">
      <c r="A77" s="1" t="s">
        <v>92</v>
      </c>
    </row>
    <row r="78" spans="1:1" x14ac:dyDescent="0.25">
      <c r="A78" s="1" t="s">
        <v>93</v>
      </c>
    </row>
    <row r="79" spans="1:1" x14ac:dyDescent="0.25">
      <c r="A79" s="1" t="s">
        <v>94</v>
      </c>
    </row>
    <row r="80" spans="1:1" x14ac:dyDescent="0.25">
      <c r="A80" s="1" t="s">
        <v>95</v>
      </c>
    </row>
    <row r="81" spans="1:1" x14ac:dyDescent="0.25">
      <c r="A81" s="1" t="s">
        <v>96</v>
      </c>
    </row>
    <row r="82" spans="1:1" x14ac:dyDescent="0.25">
      <c r="A82" s="1" t="s">
        <v>97</v>
      </c>
    </row>
    <row r="83" spans="1:1" x14ac:dyDescent="0.25">
      <c r="A83" s="3" t="s">
        <v>98</v>
      </c>
    </row>
    <row r="84" spans="1:1" x14ac:dyDescent="0.25">
      <c r="A84" s="1" t="s">
        <v>99</v>
      </c>
    </row>
    <row r="85" spans="1:1" x14ac:dyDescent="0.25">
      <c r="A85" s="1" t="s">
        <v>100</v>
      </c>
    </row>
    <row r="86" spans="1:1" x14ac:dyDescent="0.25">
      <c r="A86" s="1" t="s">
        <v>101</v>
      </c>
    </row>
    <row r="87" spans="1:1" x14ac:dyDescent="0.25">
      <c r="A87" s="1" t="s">
        <v>102</v>
      </c>
    </row>
    <row r="88" spans="1:1" x14ac:dyDescent="0.25">
      <c r="A88" s="1" t="s">
        <v>103</v>
      </c>
    </row>
    <row r="89" spans="1:1" x14ac:dyDescent="0.25">
      <c r="A89" s="1" t="s">
        <v>104</v>
      </c>
    </row>
    <row r="90" spans="1:1" x14ac:dyDescent="0.25">
      <c r="A90" s="1" t="s">
        <v>105</v>
      </c>
    </row>
    <row r="91" spans="1:1" x14ac:dyDescent="0.25">
      <c r="A91" s="1" t="s">
        <v>106</v>
      </c>
    </row>
    <row r="92" spans="1:1" x14ac:dyDescent="0.25">
      <c r="A92" s="1" t="s">
        <v>107</v>
      </c>
    </row>
    <row r="93" spans="1:1" x14ac:dyDescent="0.25">
      <c r="A93" s="1" t="s">
        <v>108</v>
      </c>
    </row>
    <row r="94" spans="1:1" x14ac:dyDescent="0.25">
      <c r="A94" s="1" t="s">
        <v>109</v>
      </c>
    </row>
    <row r="95" spans="1:1" x14ac:dyDescent="0.25">
      <c r="A95" s="1" t="s">
        <v>110</v>
      </c>
    </row>
    <row r="96" spans="1:1" x14ac:dyDescent="0.25">
      <c r="A96" s="1" t="s">
        <v>111</v>
      </c>
    </row>
    <row r="97" spans="1:1" x14ac:dyDescent="0.25">
      <c r="A97" s="1" t="s">
        <v>112</v>
      </c>
    </row>
    <row r="98" spans="1:1" x14ac:dyDescent="0.25">
      <c r="A98" s="1" t="s">
        <v>113</v>
      </c>
    </row>
    <row r="99" spans="1:1" x14ac:dyDescent="0.25">
      <c r="A99" s="1" t="s">
        <v>114</v>
      </c>
    </row>
    <row r="100" spans="1:1" x14ac:dyDescent="0.25">
      <c r="A100" s="1" t="s">
        <v>115</v>
      </c>
    </row>
    <row r="101" spans="1:1" x14ac:dyDescent="0.25">
      <c r="A101" s="1" t="s">
        <v>116</v>
      </c>
    </row>
    <row r="102" spans="1:1" x14ac:dyDescent="0.25">
      <c r="A102" s="1" t="s">
        <v>117</v>
      </c>
    </row>
    <row r="103" spans="1:1" x14ac:dyDescent="0.25">
      <c r="A103" s="3" t="s">
        <v>118</v>
      </c>
    </row>
    <row r="104" spans="1:1" x14ac:dyDescent="0.25">
      <c r="A104" s="1" t="s">
        <v>119</v>
      </c>
    </row>
    <row r="105" spans="1:1" x14ac:dyDescent="0.25">
      <c r="A105" s="1" t="s">
        <v>120</v>
      </c>
    </row>
    <row r="106" spans="1:1" x14ac:dyDescent="0.25">
      <c r="A106" s="1" t="s">
        <v>121</v>
      </c>
    </row>
    <row r="107" spans="1:1" x14ac:dyDescent="0.25">
      <c r="A107" s="1" t="s">
        <v>122</v>
      </c>
    </row>
    <row r="108" spans="1:1" x14ac:dyDescent="0.25">
      <c r="A108" s="1" t="s">
        <v>123</v>
      </c>
    </row>
    <row r="109" spans="1:1" x14ac:dyDescent="0.25">
      <c r="A109" s="1" t="s">
        <v>124</v>
      </c>
    </row>
    <row r="110" spans="1:1" x14ac:dyDescent="0.25">
      <c r="A110" s="1" t="s">
        <v>125</v>
      </c>
    </row>
    <row r="111" spans="1:1" x14ac:dyDescent="0.25">
      <c r="A111" s="1" t="s">
        <v>126</v>
      </c>
    </row>
    <row r="112" spans="1:1" x14ac:dyDescent="0.25">
      <c r="A112" s="1" t="s">
        <v>127</v>
      </c>
    </row>
    <row r="113" spans="1:1" x14ac:dyDescent="0.25">
      <c r="A113" s="1" t="s">
        <v>128</v>
      </c>
    </row>
    <row r="114" spans="1:1" x14ac:dyDescent="0.25">
      <c r="A114" s="1" t="s">
        <v>129</v>
      </c>
    </row>
    <row r="115" spans="1:1" x14ac:dyDescent="0.25">
      <c r="A115" s="1" t="s">
        <v>130</v>
      </c>
    </row>
    <row r="116" spans="1:1" x14ac:dyDescent="0.25">
      <c r="A116" s="1" t="s">
        <v>131</v>
      </c>
    </row>
    <row r="117" spans="1:1" x14ac:dyDescent="0.25">
      <c r="A117" s="1" t="s">
        <v>132</v>
      </c>
    </row>
    <row r="118" spans="1:1" x14ac:dyDescent="0.25">
      <c r="A118" s="1" t="s">
        <v>133</v>
      </c>
    </row>
    <row r="119" spans="1:1" x14ac:dyDescent="0.25">
      <c r="A119" s="1" t="s">
        <v>134</v>
      </c>
    </row>
    <row r="120" spans="1:1" x14ac:dyDescent="0.25">
      <c r="A120" s="1" t="s">
        <v>135</v>
      </c>
    </row>
    <row r="121" spans="1:1" x14ac:dyDescent="0.25">
      <c r="A121" s="1" t="s">
        <v>136</v>
      </c>
    </row>
    <row r="122" spans="1:1" x14ac:dyDescent="0.25">
      <c r="A122" s="1" t="s">
        <v>137</v>
      </c>
    </row>
    <row r="123" spans="1:1" x14ac:dyDescent="0.25">
      <c r="A123" s="3" t="s">
        <v>138</v>
      </c>
    </row>
    <row r="124" spans="1:1" x14ac:dyDescent="0.25">
      <c r="A124" s="1" t="s">
        <v>139</v>
      </c>
    </row>
    <row r="125" spans="1:1" x14ac:dyDescent="0.25">
      <c r="A125" s="1" t="s">
        <v>140</v>
      </c>
    </row>
    <row r="126" spans="1:1" x14ac:dyDescent="0.25">
      <c r="A126" s="1" t="s">
        <v>141</v>
      </c>
    </row>
    <row r="127" spans="1:1" x14ac:dyDescent="0.25">
      <c r="A127" s="1" t="s">
        <v>142</v>
      </c>
    </row>
    <row r="128" spans="1:1" x14ac:dyDescent="0.25">
      <c r="A128" s="1" t="s">
        <v>143</v>
      </c>
    </row>
    <row r="129" spans="1:1" x14ac:dyDescent="0.25">
      <c r="A129" s="1" t="s">
        <v>144</v>
      </c>
    </row>
    <row r="130" spans="1:1" x14ac:dyDescent="0.25">
      <c r="A130" s="1" t="s">
        <v>145</v>
      </c>
    </row>
    <row r="131" spans="1:1" x14ac:dyDescent="0.25">
      <c r="A131" s="1" t="s">
        <v>146</v>
      </c>
    </row>
    <row r="132" spans="1:1" x14ac:dyDescent="0.25">
      <c r="A132" s="1" t="s">
        <v>147</v>
      </c>
    </row>
    <row r="133" spans="1:1" x14ac:dyDescent="0.25">
      <c r="A133" s="1" t="s">
        <v>148</v>
      </c>
    </row>
    <row r="134" spans="1:1" x14ac:dyDescent="0.25">
      <c r="A134" s="3" t="s">
        <v>149</v>
      </c>
    </row>
    <row r="135" spans="1:1" x14ac:dyDescent="0.25">
      <c r="A135" s="1" t="s">
        <v>150</v>
      </c>
    </row>
    <row r="136" spans="1:1" x14ac:dyDescent="0.25">
      <c r="A136" s="1" t="s">
        <v>151</v>
      </c>
    </row>
    <row r="137" spans="1:1" x14ac:dyDescent="0.25">
      <c r="A137" s="1" t="s">
        <v>152</v>
      </c>
    </row>
    <row r="138" spans="1:1" x14ac:dyDescent="0.25">
      <c r="A138" s="3" t="s">
        <v>153</v>
      </c>
    </row>
    <row r="139" spans="1:1" x14ac:dyDescent="0.25">
      <c r="A139" s="1" t="s">
        <v>154</v>
      </c>
    </row>
    <row r="140" spans="1:1" x14ac:dyDescent="0.25">
      <c r="A140" s="1" t="s">
        <v>155</v>
      </c>
    </row>
    <row r="141" spans="1:1" x14ac:dyDescent="0.25">
      <c r="A141" s="1" t="s">
        <v>156</v>
      </c>
    </row>
    <row r="142" spans="1:1" x14ac:dyDescent="0.25">
      <c r="A142" s="1" t="s">
        <v>157</v>
      </c>
    </row>
    <row r="143" spans="1:1" x14ac:dyDescent="0.25">
      <c r="A143" s="1" t="s">
        <v>158</v>
      </c>
    </row>
    <row r="144" spans="1:1" x14ac:dyDescent="0.25">
      <c r="A144" s="1" t="s">
        <v>159</v>
      </c>
    </row>
    <row r="145" spans="1:1" x14ac:dyDescent="0.25">
      <c r="A145" s="1" t="s">
        <v>160</v>
      </c>
    </row>
    <row r="146" spans="1:1" x14ac:dyDescent="0.25">
      <c r="A146" s="1" t="s">
        <v>161</v>
      </c>
    </row>
    <row r="147" spans="1:1" x14ac:dyDescent="0.25">
      <c r="A147" s="1" t="s">
        <v>162</v>
      </c>
    </row>
    <row r="148" spans="1:1" x14ac:dyDescent="0.25">
      <c r="A148" s="1" t="s">
        <v>163</v>
      </c>
    </row>
    <row r="149" spans="1:1" x14ac:dyDescent="0.25">
      <c r="A149" s="1" t="s">
        <v>164</v>
      </c>
    </row>
    <row r="150" spans="1:1" x14ac:dyDescent="0.25">
      <c r="A150" s="1" t="s">
        <v>165</v>
      </c>
    </row>
    <row r="151" spans="1:1" x14ac:dyDescent="0.25">
      <c r="A151" s="3" t="s">
        <v>166</v>
      </c>
    </row>
    <row r="152" spans="1:1" x14ac:dyDescent="0.25">
      <c r="A152" s="1" t="s">
        <v>167</v>
      </c>
    </row>
    <row r="153" spans="1:1" x14ac:dyDescent="0.25">
      <c r="A153" s="1" t="s">
        <v>168</v>
      </c>
    </row>
    <row r="154" spans="1:1" x14ac:dyDescent="0.25">
      <c r="A154" s="1" t="s">
        <v>169</v>
      </c>
    </row>
    <row r="155" spans="1:1" x14ac:dyDescent="0.25">
      <c r="A155" s="1" t="s">
        <v>170</v>
      </c>
    </row>
    <row r="156" spans="1:1" x14ac:dyDescent="0.25">
      <c r="A156" s="1" t="s">
        <v>171</v>
      </c>
    </row>
    <row r="157" spans="1:1" x14ac:dyDescent="0.25">
      <c r="A157" s="1" t="s">
        <v>172</v>
      </c>
    </row>
    <row r="158" spans="1:1" x14ac:dyDescent="0.25">
      <c r="A158" s="3" t="s">
        <v>173</v>
      </c>
    </row>
    <row r="159" spans="1:1" x14ac:dyDescent="0.25">
      <c r="A159" s="3" t="s">
        <v>174</v>
      </c>
    </row>
    <row r="160" spans="1:1" x14ac:dyDescent="0.25">
      <c r="A160" s="1" t="s">
        <v>175</v>
      </c>
    </row>
    <row r="161" spans="1:1" x14ac:dyDescent="0.25">
      <c r="A161" s="1" t="s">
        <v>176</v>
      </c>
    </row>
    <row r="162" spans="1:1" x14ac:dyDescent="0.25">
      <c r="A162" s="1" t="s">
        <v>177</v>
      </c>
    </row>
    <row r="163" spans="1:1" x14ac:dyDescent="0.25">
      <c r="A163" s="3" t="s">
        <v>178</v>
      </c>
    </row>
    <row r="164" spans="1:1" x14ac:dyDescent="0.25">
      <c r="A164" s="3" t="s">
        <v>179</v>
      </c>
    </row>
    <row r="165" spans="1:1" x14ac:dyDescent="0.25">
      <c r="A165" s="3" t="s">
        <v>180</v>
      </c>
    </row>
    <row r="166" spans="1:1" x14ac:dyDescent="0.25">
      <c r="A166" s="3" t="s">
        <v>181</v>
      </c>
    </row>
    <row r="167" spans="1:1" x14ac:dyDescent="0.25">
      <c r="A167" s="3" t="s">
        <v>182</v>
      </c>
    </row>
    <row r="168" spans="1:1" x14ac:dyDescent="0.25">
      <c r="A168" s="3" t="s">
        <v>183</v>
      </c>
    </row>
    <row r="169" spans="1:1" x14ac:dyDescent="0.25">
      <c r="A169" s="3" t="s">
        <v>184</v>
      </c>
    </row>
    <row r="170" spans="1:1" x14ac:dyDescent="0.25">
      <c r="A170" s="3" t="s">
        <v>185</v>
      </c>
    </row>
    <row r="171" spans="1:1" x14ac:dyDescent="0.25">
      <c r="A171" s="3" t="s">
        <v>186</v>
      </c>
    </row>
    <row r="172" spans="1:1" x14ac:dyDescent="0.25">
      <c r="A172" s="3" t="s">
        <v>187</v>
      </c>
    </row>
    <row r="173" spans="1:1" x14ac:dyDescent="0.25">
      <c r="A173" s="3" t="s">
        <v>188</v>
      </c>
    </row>
    <row r="174" spans="1:1" x14ac:dyDescent="0.25">
      <c r="A174" s="1" t="s">
        <v>189</v>
      </c>
    </row>
    <row r="175" spans="1:1" x14ac:dyDescent="0.25">
      <c r="A175" s="1" t="s">
        <v>190</v>
      </c>
    </row>
    <row r="176" spans="1:1" x14ac:dyDescent="0.25">
      <c r="A176" s="3" t="s">
        <v>191</v>
      </c>
    </row>
    <row r="177" spans="1:1" x14ac:dyDescent="0.25">
      <c r="A177" s="1" t="s">
        <v>192</v>
      </c>
    </row>
    <row r="178" spans="1:1" x14ac:dyDescent="0.25">
      <c r="A178" s="1" t="s">
        <v>193</v>
      </c>
    </row>
    <row r="179" spans="1:1" x14ac:dyDescent="0.25">
      <c r="A179" s="1" t="s">
        <v>194</v>
      </c>
    </row>
    <row r="180" spans="1:1" x14ac:dyDescent="0.25">
      <c r="A180" s="1" t="s">
        <v>195</v>
      </c>
    </row>
    <row r="181" spans="1:1" x14ac:dyDescent="0.25">
      <c r="A181" s="1" t="s">
        <v>196</v>
      </c>
    </row>
    <row r="182" spans="1:1" x14ac:dyDescent="0.25">
      <c r="A182" s="1" t="s">
        <v>197</v>
      </c>
    </row>
    <row r="183" spans="1:1" x14ac:dyDescent="0.25">
      <c r="A183" s="1" t="s">
        <v>198</v>
      </c>
    </row>
    <row r="184" spans="1:1" x14ac:dyDescent="0.25">
      <c r="A184" s="1" t="s">
        <v>199</v>
      </c>
    </row>
    <row r="185" spans="1:1" x14ac:dyDescent="0.25">
      <c r="A185" s="1" t="s">
        <v>200</v>
      </c>
    </row>
    <row r="186" spans="1:1" x14ac:dyDescent="0.25">
      <c r="A186" s="1" t="s">
        <v>201</v>
      </c>
    </row>
    <row r="187" spans="1:1" x14ac:dyDescent="0.25">
      <c r="A187" s="1" t="s">
        <v>202</v>
      </c>
    </row>
    <row r="188" spans="1:1" x14ac:dyDescent="0.25">
      <c r="A188" s="1" t="s">
        <v>203</v>
      </c>
    </row>
    <row r="189" spans="1:1" x14ac:dyDescent="0.25">
      <c r="A189" s="1" t="s">
        <v>204</v>
      </c>
    </row>
    <row r="190" spans="1:1" x14ac:dyDescent="0.25">
      <c r="A190" s="1" t="s">
        <v>205</v>
      </c>
    </row>
    <row r="191" spans="1:1" x14ac:dyDescent="0.25">
      <c r="A191" s="1" t="s">
        <v>206</v>
      </c>
    </row>
    <row r="192" spans="1:1" x14ac:dyDescent="0.25">
      <c r="A192" s="1" t="s">
        <v>207</v>
      </c>
    </row>
    <row r="193" spans="1:1" x14ac:dyDescent="0.25">
      <c r="A193" s="1" t="s">
        <v>208</v>
      </c>
    </row>
    <row r="194" spans="1:1" x14ac:dyDescent="0.25">
      <c r="A194" s="1" t="s">
        <v>209</v>
      </c>
    </row>
  </sheetData>
  <sheetProtection password="CCC8" sheet="1" objects="1" scenarios="1" formatCells="0" formatColumns="0" formatRows="0"/>
  <hyperlinks>
    <hyperlink ref="A4" r:id="rId1" location="lbj1995id99dd" display="https://net.jogtar.hu/jr/gen/hjegy_doc.cgi?docid=A1400272.KOR - lbj1995id99dd" xr:uid="{00000000-0004-0000-0200-000000000000}"/>
    <hyperlink ref="A10" r:id="rId2" location="lbj1996id99dd" display="https://net.jogtar.hu/jr/gen/hjegy_doc.cgi?docid=A1400272.KOR - lbj1996id99dd" xr:uid="{00000000-0004-0000-0200-000001000000}"/>
    <hyperlink ref="A15" r:id="rId3" location="lbj1997id99dd" display="https://net.jogtar.hu/jr/gen/hjegy_doc.cgi?docid=A1400272.KOR - lbj1997id99dd" xr:uid="{00000000-0004-0000-0200-000002000000}"/>
    <hyperlink ref="A20" r:id="rId4" location="lbj1998id99dd" display="https://net.jogtar.hu/jr/gen/hjegy_doc.cgi?docid=A1400272.KOR - lbj1998id99dd" xr:uid="{00000000-0004-0000-0200-000003000000}"/>
    <hyperlink ref="A41" r:id="rId5" location="lbj2001id99dd" display="https://net.jogtar.hu/jr/gen/hjegy_doc.cgi?docid=A1400272.KOR - lbj2001id99dd" xr:uid="{00000000-0004-0000-0200-000004000000}"/>
    <hyperlink ref="A65" r:id="rId6" location="lbj2002id99dd" display="https://net.jogtar.hu/jr/gen/hjegy_doc.cgi?docid=A1400272.KOR - lbj2002id99dd" xr:uid="{00000000-0004-0000-0200-000005000000}"/>
    <hyperlink ref="A73" r:id="rId7" location="lbj2003id99dd" display="https://net.jogtar.hu/jr/gen/hjegy_doc.cgi?docid=A1400272.KOR - lbj2003id99dd" xr:uid="{00000000-0004-0000-0200-000006000000}"/>
    <hyperlink ref="A83" r:id="rId8" location="lbj2004id99dd" display="https://net.jogtar.hu/jr/gen/hjegy_doc.cgi?docid=A1400272.KOR - lbj2004id99dd" xr:uid="{00000000-0004-0000-0200-000007000000}"/>
    <hyperlink ref="A103" r:id="rId9" location="lbj2005id99dd" display="https://net.jogtar.hu/jr/gen/hjegy_doc.cgi?docid=A1400272.KOR - lbj2005id99dd" xr:uid="{00000000-0004-0000-0200-000008000000}"/>
    <hyperlink ref="A123" r:id="rId10" location="lbj2006id99dd" display="https://net.jogtar.hu/jr/gen/hjegy_doc.cgi?docid=A1400272.KOR - lbj2006id99dd" xr:uid="{00000000-0004-0000-0200-000009000000}"/>
    <hyperlink ref="A134" r:id="rId11" location="lbj2007id99dd" display="https://net.jogtar.hu/jr/gen/hjegy_doc.cgi?docid=A1400272.KOR - lbj2007id99dd" xr:uid="{00000000-0004-0000-0200-00000A000000}"/>
    <hyperlink ref="A138" r:id="rId12" location="lbj2008id99dd" display="https://net.jogtar.hu/jr/gen/hjegy_doc.cgi?docid=A1400272.KOR - lbj2008id99dd" xr:uid="{00000000-0004-0000-0200-00000B000000}"/>
    <hyperlink ref="A151" r:id="rId13" location="lbj2009id99dd" display="https://net.jogtar.hu/jr/gen/hjegy_doc.cgi?docid=A1400272.KOR - lbj2009id99dd" xr:uid="{00000000-0004-0000-0200-00000C000000}"/>
    <hyperlink ref="A158" r:id="rId14" location="lbj2010id99dd" display="https://net.jogtar.hu/jr/gen/hjegy_doc.cgi?docid=A1400272.KOR - lbj2010id99dd" xr:uid="{00000000-0004-0000-0200-00000D000000}"/>
    <hyperlink ref="A159" r:id="rId15" location="lbj2011id99dd" display="https://net.jogtar.hu/jr/gen/hjegy_doc.cgi?docid=A1400272.KOR - lbj2011id99dd" xr:uid="{00000000-0004-0000-0200-00000E000000}"/>
    <hyperlink ref="A163" r:id="rId16" location="lbj2012id99dd" display="https://net.jogtar.hu/jr/gen/hjegy_doc.cgi?docid=A1400272.KOR - lbj2012id99dd" xr:uid="{00000000-0004-0000-0200-00000F000000}"/>
    <hyperlink ref="A164" r:id="rId17" location="lbj2013id99dd" display="https://net.jogtar.hu/jr/gen/hjegy_doc.cgi?docid=A1400272.KOR - lbj2013id99dd" xr:uid="{00000000-0004-0000-0200-000010000000}"/>
    <hyperlink ref="A165" r:id="rId18" location="lbj2014id99dd" display="https://net.jogtar.hu/jr/gen/hjegy_doc.cgi?docid=A1400272.KOR - lbj2014id99dd" xr:uid="{00000000-0004-0000-0200-000011000000}"/>
    <hyperlink ref="A166" r:id="rId19" location="lbj2015id99dd" display="https://net.jogtar.hu/jr/gen/hjegy_doc.cgi?docid=A1400272.KOR - lbj2015id99dd" xr:uid="{00000000-0004-0000-0200-000012000000}"/>
    <hyperlink ref="A167" r:id="rId20" location="lbj2016id99dd" display="https://net.jogtar.hu/jr/gen/hjegy_doc.cgi?docid=A1400272.KOR - lbj2016id99dd" xr:uid="{00000000-0004-0000-0200-000013000000}"/>
    <hyperlink ref="A168" r:id="rId21" location="lbj2017id99dd" display="https://net.jogtar.hu/jr/gen/hjegy_doc.cgi?docid=A1400272.KOR - lbj2017id99dd" xr:uid="{00000000-0004-0000-0200-000014000000}"/>
    <hyperlink ref="A169" r:id="rId22" location="lbj2018id99dd" display="https://net.jogtar.hu/jr/gen/hjegy_doc.cgi?docid=A1400272.KOR - lbj2018id99dd" xr:uid="{00000000-0004-0000-0200-000015000000}"/>
    <hyperlink ref="A170" r:id="rId23" location="lbj2019id99dd" display="https://net.jogtar.hu/jr/gen/hjegy_doc.cgi?docid=A1400272.KOR - lbj2019id99dd" xr:uid="{00000000-0004-0000-0200-000016000000}"/>
    <hyperlink ref="A171" r:id="rId24" location="lbj2020id99dd" display="https://net.jogtar.hu/jr/gen/hjegy_doc.cgi?docid=A1400272.KOR - lbj2020id99dd" xr:uid="{00000000-0004-0000-0200-000017000000}"/>
    <hyperlink ref="A172" r:id="rId25" location="lbj2021id99dd" display="https://net.jogtar.hu/jr/gen/hjegy_doc.cgi?docid=A1400272.KOR - lbj2021id99dd" xr:uid="{00000000-0004-0000-0200-000018000000}"/>
    <hyperlink ref="A173" r:id="rId26" location="lbj2022id99dd" display="https://net.jogtar.hu/jr/gen/hjegy_doc.cgi?docid=A1400272.KOR - lbj2022id99dd" xr:uid="{00000000-0004-0000-0200-000019000000}"/>
    <hyperlink ref="A176" r:id="rId27" location="lbj2023id99dd" display="https://net.jogtar.hu/jr/gen/hjegy_doc.cgi?docid=A1400272.KOR - lbj2023id99dd" xr:uid="{00000000-0004-0000-0200-00001A000000}"/>
  </hyperlinks>
  <pageMargins left="0.7" right="0.7" top="0.75" bottom="0.75" header="0.3" footer="0.3"/>
  <pageSetup paperSize="9" orientation="portrait" horizontalDpi="300" verticalDpi="300" r:id="rId28"/>
  <tableParts count="1">
    <tablePart r:id="rId29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>
      <selection activeCell="B4" sqref="B4"/>
    </sheetView>
  </sheetViews>
  <sheetFormatPr defaultRowHeight="15" x14ac:dyDescent="0.25"/>
  <cols>
    <col min="1" max="1" width="13.5703125" customWidth="1"/>
    <col min="2" max="2" width="71.140625" bestFit="1" customWidth="1"/>
  </cols>
  <sheetData>
    <row r="1" spans="1:2" x14ac:dyDescent="0.25">
      <c r="A1" t="s">
        <v>266</v>
      </c>
      <c r="B1" t="s">
        <v>232</v>
      </c>
    </row>
    <row r="2" spans="1:2" x14ac:dyDescent="0.25">
      <c r="A2">
        <v>1</v>
      </c>
      <c r="B2" t="s">
        <v>235</v>
      </c>
    </row>
    <row r="3" spans="1:2" x14ac:dyDescent="0.25">
      <c r="A3">
        <v>2</v>
      </c>
      <c r="B3" t="s">
        <v>236</v>
      </c>
    </row>
    <row r="4" spans="1:2" x14ac:dyDescent="0.25">
      <c r="A4">
        <v>3</v>
      </c>
      <c r="B4" t="s">
        <v>237</v>
      </c>
    </row>
    <row r="5" spans="1:2" x14ac:dyDescent="0.25">
      <c r="A5">
        <v>4</v>
      </c>
      <c r="B5" t="s">
        <v>238</v>
      </c>
    </row>
    <row r="6" spans="1:2" x14ac:dyDescent="0.25">
      <c r="A6">
        <v>5</v>
      </c>
      <c r="B6" t="s">
        <v>239</v>
      </c>
    </row>
  </sheetData>
  <sheetProtection password="CCC8" sheet="1" objects="1" scenarios="1" formatCells="0" formatColumns="0" formatRows="0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1"/>
  <sheetViews>
    <sheetView workbookViewId="0">
      <selection activeCell="B9" sqref="B9"/>
    </sheetView>
  </sheetViews>
  <sheetFormatPr defaultRowHeight="15" x14ac:dyDescent="0.25"/>
  <cols>
    <col min="1" max="1" width="11.85546875" customWidth="1"/>
    <col min="2" max="2" width="57.7109375" bestFit="1" customWidth="1"/>
  </cols>
  <sheetData>
    <row r="1" spans="1:2" x14ac:dyDescent="0.25">
      <c r="A1" t="s">
        <v>264</v>
      </c>
      <c r="B1" t="s">
        <v>233</v>
      </c>
    </row>
    <row r="2" spans="1:2" x14ac:dyDescent="0.25">
      <c r="A2">
        <v>1</v>
      </c>
      <c r="B2" t="s">
        <v>227</v>
      </c>
    </row>
    <row r="3" spans="1:2" x14ac:dyDescent="0.25">
      <c r="A3">
        <v>2</v>
      </c>
      <c r="B3" t="s">
        <v>228</v>
      </c>
    </row>
    <row r="4" spans="1:2" x14ac:dyDescent="0.25">
      <c r="A4">
        <v>3</v>
      </c>
      <c r="B4" t="s">
        <v>229</v>
      </c>
    </row>
    <row r="5" spans="1:2" x14ac:dyDescent="0.25">
      <c r="A5">
        <v>4</v>
      </c>
      <c r="B5" t="s">
        <v>230</v>
      </c>
    </row>
    <row r="6" spans="1:2" x14ac:dyDescent="0.25">
      <c r="A6">
        <v>5</v>
      </c>
      <c r="B6" t="s">
        <v>231</v>
      </c>
    </row>
    <row r="7" spans="1:2" x14ac:dyDescent="0.25">
      <c r="A7">
        <v>6</v>
      </c>
      <c r="B7" t="s">
        <v>240</v>
      </c>
    </row>
    <row r="8" spans="1:2" x14ac:dyDescent="0.25">
      <c r="A8">
        <v>7</v>
      </c>
      <c r="B8" t="s">
        <v>242</v>
      </c>
    </row>
    <row r="9" spans="1:2" x14ac:dyDescent="0.25">
      <c r="A9">
        <v>8</v>
      </c>
      <c r="B9" t="s">
        <v>260</v>
      </c>
    </row>
    <row r="10" spans="1:2" x14ac:dyDescent="0.25">
      <c r="A10">
        <v>9</v>
      </c>
      <c r="B10" t="s">
        <v>231</v>
      </c>
    </row>
    <row r="11" spans="1:2" x14ac:dyDescent="0.25">
      <c r="A11">
        <v>10</v>
      </c>
      <c r="B11" t="s">
        <v>381</v>
      </c>
    </row>
  </sheetData>
  <sheetProtection formatCells="0" formatColumns="0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5"/>
  <sheetViews>
    <sheetView workbookViewId="0">
      <selection activeCell="A2" sqref="A2:XFD25"/>
    </sheetView>
  </sheetViews>
  <sheetFormatPr defaultRowHeight="15" x14ac:dyDescent="0.25"/>
  <cols>
    <col min="1" max="1" width="13.5703125" customWidth="1"/>
    <col min="2" max="2" width="62.28515625" bestFit="1" customWidth="1"/>
    <col min="3" max="3" width="11.85546875" customWidth="1"/>
    <col min="4" max="4" width="57.7109375" bestFit="1" customWidth="1"/>
  </cols>
  <sheetData>
    <row r="1" spans="1:4" x14ac:dyDescent="0.25">
      <c r="A1" t="s">
        <v>263</v>
      </c>
      <c r="B1" t="s">
        <v>212</v>
      </c>
      <c r="C1" t="s">
        <v>264</v>
      </c>
      <c r="D1" t="s">
        <v>265</v>
      </c>
    </row>
    <row r="2" spans="1:4" x14ac:dyDescent="0.25">
      <c r="A2">
        <v>1</v>
      </c>
      <c r="B2" t="s">
        <v>240</v>
      </c>
      <c r="C2">
        <v>6</v>
      </c>
      <c r="D2" t="str">
        <f t="shared" ref="D2:D22" si="0">+VLOOKUP(C2,ktgkat,2)</f>
        <v>Adók, közterhek (ide nem értve a le nem vonható áfát)</v>
      </c>
    </row>
    <row r="3" spans="1:4" x14ac:dyDescent="0.25">
      <c r="A3">
        <v>2</v>
      </c>
      <c r="B3" t="s">
        <v>241</v>
      </c>
      <c r="C3">
        <v>7</v>
      </c>
      <c r="D3" t="str">
        <f t="shared" si="0"/>
        <v>Célcsoport támogatásának költségei</v>
      </c>
    </row>
    <row r="4" spans="1:4" x14ac:dyDescent="0.25">
      <c r="A4">
        <v>3</v>
      </c>
      <c r="B4" t="s">
        <v>243</v>
      </c>
      <c r="C4">
        <v>7</v>
      </c>
      <c r="D4" t="str">
        <f t="shared" si="0"/>
        <v>Célcsoport támogatásának költségei</v>
      </c>
    </row>
    <row r="5" spans="1:4" x14ac:dyDescent="0.25">
      <c r="A5">
        <v>4</v>
      </c>
      <c r="B5" t="s">
        <v>244</v>
      </c>
      <c r="C5">
        <v>7</v>
      </c>
      <c r="D5" t="str">
        <f t="shared" si="0"/>
        <v>Célcsoport támogatásának költségei</v>
      </c>
    </row>
    <row r="6" spans="1:4" x14ac:dyDescent="0.25">
      <c r="A6">
        <v>5</v>
      </c>
      <c r="B6" t="s">
        <v>245</v>
      </c>
      <c r="C6">
        <v>2</v>
      </c>
      <c r="D6" t="str">
        <f t="shared" si="0"/>
        <v>Projektelőkészítés költségei</v>
      </c>
    </row>
    <row r="7" spans="1:4" x14ac:dyDescent="0.25">
      <c r="A7">
        <v>6</v>
      </c>
      <c r="B7" t="s">
        <v>246</v>
      </c>
      <c r="C7">
        <v>1</v>
      </c>
      <c r="D7" t="str">
        <f t="shared" si="0"/>
        <v>Szakmai szolgáltatásokhoz kapcsolódó szolgáltatások költségei</v>
      </c>
    </row>
    <row r="8" spans="1:4" x14ac:dyDescent="0.25">
      <c r="A8">
        <v>7</v>
      </c>
      <c r="B8" t="s">
        <v>247</v>
      </c>
      <c r="C8">
        <v>1</v>
      </c>
      <c r="D8" t="str">
        <f t="shared" si="0"/>
        <v>Szakmai szolgáltatásokhoz kapcsolódó szolgáltatások költségei</v>
      </c>
    </row>
    <row r="9" spans="1:4" x14ac:dyDescent="0.25">
      <c r="A9">
        <v>8</v>
      </c>
      <c r="B9" t="s">
        <v>248</v>
      </c>
      <c r="C9">
        <v>2</v>
      </c>
      <c r="D9" t="str">
        <f t="shared" si="0"/>
        <v>Projektelőkészítés költségei</v>
      </c>
    </row>
    <row r="10" spans="1:4" x14ac:dyDescent="0.25">
      <c r="A10">
        <v>9</v>
      </c>
      <c r="B10" t="s">
        <v>249</v>
      </c>
      <c r="C10">
        <v>4</v>
      </c>
      <c r="D10" t="str">
        <f t="shared" si="0"/>
        <v>Beruházáshoz kapcsolódó költségek</v>
      </c>
    </row>
    <row r="11" spans="1:4" x14ac:dyDescent="0.25">
      <c r="A11">
        <v>10</v>
      </c>
      <c r="B11" t="s">
        <v>250</v>
      </c>
      <c r="C11">
        <v>4</v>
      </c>
      <c r="D11" t="str">
        <f t="shared" si="0"/>
        <v>Beruházáshoz kapcsolódó költségek</v>
      </c>
    </row>
    <row r="12" spans="1:4" x14ac:dyDescent="0.25">
      <c r="A12">
        <v>11</v>
      </c>
      <c r="B12" t="s">
        <v>251</v>
      </c>
      <c r="C12">
        <v>4</v>
      </c>
      <c r="D12" t="str">
        <f t="shared" si="0"/>
        <v>Beruházáshoz kapcsolódó költségek</v>
      </c>
    </row>
    <row r="13" spans="1:4" x14ac:dyDescent="0.25">
      <c r="A13">
        <v>12</v>
      </c>
      <c r="B13" t="s">
        <v>252</v>
      </c>
      <c r="C13">
        <v>1</v>
      </c>
      <c r="D13" t="str">
        <f t="shared" si="0"/>
        <v>Szakmai szolgáltatásokhoz kapcsolódó szolgáltatások költségei</v>
      </c>
    </row>
    <row r="14" spans="1:4" x14ac:dyDescent="0.25">
      <c r="A14">
        <v>13</v>
      </c>
      <c r="B14" t="s">
        <v>253</v>
      </c>
      <c r="C14">
        <v>1</v>
      </c>
      <c r="D14" t="str">
        <f t="shared" si="0"/>
        <v>Szakmai szolgáltatásokhoz kapcsolódó szolgáltatások költségei</v>
      </c>
    </row>
    <row r="15" spans="1:4" x14ac:dyDescent="0.25">
      <c r="A15">
        <v>14</v>
      </c>
      <c r="B15" t="s">
        <v>254</v>
      </c>
      <c r="C15">
        <v>2</v>
      </c>
      <c r="D15" t="str">
        <f t="shared" si="0"/>
        <v>Projektelőkészítés költségei</v>
      </c>
    </row>
    <row r="16" spans="1:4" x14ac:dyDescent="0.25">
      <c r="A16">
        <v>15</v>
      </c>
      <c r="B16" t="s">
        <v>255</v>
      </c>
      <c r="C16">
        <v>1</v>
      </c>
      <c r="D16" t="str">
        <f t="shared" si="0"/>
        <v>Szakmai szolgáltatásokhoz kapcsolódó szolgáltatások költségei</v>
      </c>
    </row>
    <row r="17" spans="1:4" x14ac:dyDescent="0.25">
      <c r="A17">
        <v>16</v>
      </c>
      <c r="B17" t="s">
        <v>256</v>
      </c>
      <c r="C17">
        <v>1</v>
      </c>
      <c r="D17" t="str">
        <f t="shared" si="0"/>
        <v>Szakmai szolgáltatásokhoz kapcsolódó szolgáltatások költségei</v>
      </c>
    </row>
    <row r="18" spans="1:4" x14ac:dyDescent="0.25">
      <c r="A18">
        <v>17</v>
      </c>
      <c r="B18" t="s">
        <v>257</v>
      </c>
      <c r="C18">
        <v>1</v>
      </c>
      <c r="D18" t="str">
        <f t="shared" si="0"/>
        <v>Szakmai szolgáltatásokhoz kapcsolódó szolgáltatások költségei</v>
      </c>
    </row>
    <row r="19" spans="1:4" x14ac:dyDescent="0.25">
      <c r="A19">
        <v>18</v>
      </c>
      <c r="B19" t="s">
        <v>258</v>
      </c>
      <c r="C19">
        <v>1</v>
      </c>
      <c r="D19" t="str">
        <f t="shared" si="0"/>
        <v>Szakmai szolgáltatásokhoz kapcsolódó szolgáltatások költségei</v>
      </c>
    </row>
    <row r="20" spans="1:4" x14ac:dyDescent="0.25">
      <c r="A20">
        <v>19</v>
      </c>
      <c r="B20" t="s">
        <v>259</v>
      </c>
      <c r="C20">
        <v>8</v>
      </c>
      <c r="D20" t="str">
        <f t="shared" si="0"/>
        <v>Szakmai megvalósításban közreműködő munkatársak költségei</v>
      </c>
    </row>
    <row r="21" spans="1:4" x14ac:dyDescent="0.25">
      <c r="A21">
        <v>20</v>
      </c>
      <c r="B21" t="s">
        <v>261</v>
      </c>
      <c r="C21">
        <v>1</v>
      </c>
      <c r="D21" t="str">
        <f t="shared" si="0"/>
        <v>Szakmai szolgáltatásokhoz kapcsolódó szolgáltatások költségei</v>
      </c>
    </row>
    <row r="22" spans="1:4" x14ac:dyDescent="0.25">
      <c r="A22">
        <v>21</v>
      </c>
      <c r="B22" t="s">
        <v>262</v>
      </c>
      <c r="C22">
        <v>8</v>
      </c>
      <c r="D22" t="str">
        <f t="shared" si="0"/>
        <v>Szakmai megvalósításban közreműködő munkatársak költségei</v>
      </c>
    </row>
    <row r="23" spans="1:4" x14ac:dyDescent="0.25">
      <c r="A23">
        <v>22</v>
      </c>
      <c r="B23" t="s">
        <v>375</v>
      </c>
      <c r="C23">
        <v>9</v>
      </c>
      <c r="D23" t="str">
        <f>+VLOOKUP(C23,ktgkat,2)</f>
        <v>Projektmenedzsment költség</v>
      </c>
    </row>
    <row r="24" spans="1:4" x14ac:dyDescent="0.25">
      <c r="A24">
        <v>23</v>
      </c>
      <c r="B24" t="s">
        <v>379</v>
      </c>
      <c r="C24">
        <v>3</v>
      </c>
      <c r="D24" t="str">
        <f>+VLOOKUP(C24,ktgkat,2)</f>
        <v>Tartalékok</v>
      </c>
    </row>
    <row r="25" spans="1:4" x14ac:dyDescent="0.25">
      <c r="A25">
        <v>24</v>
      </c>
      <c r="B25" t="s">
        <v>381</v>
      </c>
      <c r="C25">
        <v>10</v>
      </c>
      <c r="D25" t="str">
        <f>+VLOOKUP(C25,ktgkat,2)</f>
        <v>Szakmai megvalósításhoz kapcsolódó anyagköltség</v>
      </c>
    </row>
  </sheetData>
  <sheetProtection formatCells="0" formatColumns="0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52"/>
  <sheetViews>
    <sheetView topLeftCell="F1" workbookViewId="0">
      <selection activeCell="A16" sqref="A16:G16"/>
    </sheetView>
  </sheetViews>
  <sheetFormatPr defaultRowHeight="15" x14ac:dyDescent="0.25"/>
  <cols>
    <col min="1" max="1" width="13.7109375" customWidth="1"/>
    <col min="2" max="2" width="69.7109375" bestFit="1" customWidth="1"/>
    <col min="3" max="3" width="13.42578125" customWidth="1"/>
    <col min="4" max="4" width="62.28515625" bestFit="1" customWidth="1"/>
    <col min="5" max="5" width="57.7109375" bestFit="1" customWidth="1"/>
    <col min="6" max="6" width="98.42578125" bestFit="1" customWidth="1"/>
    <col min="8" max="8" width="15.5703125" customWidth="1"/>
  </cols>
  <sheetData>
    <row r="1" spans="1:12" ht="135" x14ac:dyDescent="0.25">
      <c r="A1" t="s">
        <v>267</v>
      </c>
      <c r="B1" t="s">
        <v>268</v>
      </c>
      <c r="C1" t="s">
        <v>270</v>
      </c>
      <c r="D1" t="s">
        <v>286</v>
      </c>
      <c r="E1" t="s">
        <v>265</v>
      </c>
      <c r="F1" t="s">
        <v>287</v>
      </c>
      <c r="G1" t="s">
        <v>295</v>
      </c>
      <c r="H1" s="12" t="s">
        <v>401</v>
      </c>
      <c r="I1" t="s">
        <v>397</v>
      </c>
      <c r="J1" t="s">
        <v>398</v>
      </c>
      <c r="K1" t="s">
        <v>399</v>
      </c>
      <c r="L1" t="s">
        <v>400</v>
      </c>
    </row>
    <row r="2" spans="1:12" x14ac:dyDescent="0.25">
      <c r="A2">
        <v>1</v>
      </c>
      <c r="B2" t="s">
        <v>240</v>
      </c>
      <c r="C2">
        <v>1</v>
      </c>
      <c r="D2" t="s">
        <v>240</v>
      </c>
      <c r="E2" t="s">
        <v>240</v>
      </c>
      <c r="F2" t="s">
        <v>317</v>
      </c>
      <c r="G2" t="s">
        <v>294</v>
      </c>
      <c r="I2">
        <f>+SUMIFS(Ktgvetes!$Q$5:$Q$19,Ktgvetes!$AA$5:$AA$19,$F2)</f>
        <v>0</v>
      </c>
      <c r="J2">
        <f>+SUMIFS(Ktgvetes!$S$5:$S$19,Ktgvetes!$AA$5:$AA$19,$F2)</f>
        <v>0</v>
      </c>
      <c r="K2">
        <f>+SUMIFS(Ktgvetes!$T$5:$T$19,Ktgvetes!$AA$5:$AA$19,$F2)</f>
        <v>0</v>
      </c>
      <c r="L2">
        <f>+SUMIFS(Ktgvetes!$U$5:$U$19,Ktgvetes!$AA$5:$AA$19,$F2)</f>
        <v>0</v>
      </c>
    </row>
    <row r="3" spans="1:12" x14ac:dyDescent="0.25">
      <c r="A3">
        <v>2</v>
      </c>
      <c r="B3" t="s">
        <v>269</v>
      </c>
      <c r="C3">
        <v>2</v>
      </c>
      <c r="D3" t="s">
        <v>241</v>
      </c>
      <c r="E3" t="s">
        <v>242</v>
      </c>
      <c r="F3" t="s">
        <v>318</v>
      </c>
      <c r="G3" t="s">
        <v>294</v>
      </c>
      <c r="I3">
        <f>+SUMIFS(Ktgvetes!$Q$5:$Q$19,Ktgvetes!$AA$5:$AA$19,$F3)</f>
        <v>0</v>
      </c>
      <c r="J3">
        <f>+SUMIFS(Ktgvetes!$S$5:$S$19,Ktgvetes!$AA$5:$AA$19,$F3)</f>
        <v>0</v>
      </c>
      <c r="K3">
        <f>+SUMIFS(Ktgvetes!$T$5:$T$19,Ktgvetes!$AA$5:$AA$19,$F3)</f>
        <v>0</v>
      </c>
      <c r="L3">
        <f>+SUMIFS(Ktgvetes!$U$5:$U$19,Ktgvetes!$AA$5:$AA$19,$F3)</f>
        <v>0</v>
      </c>
    </row>
    <row r="4" spans="1:12" x14ac:dyDescent="0.25">
      <c r="A4">
        <v>3</v>
      </c>
      <c r="B4" t="s">
        <v>271</v>
      </c>
      <c r="C4">
        <v>2</v>
      </c>
      <c r="D4" t="s">
        <v>241</v>
      </c>
      <c r="E4" t="s">
        <v>242</v>
      </c>
      <c r="F4" t="s">
        <v>319</v>
      </c>
      <c r="G4" t="s">
        <v>294</v>
      </c>
      <c r="I4">
        <f>+SUMIFS(Ktgvetes!$Q$5:$Q$19,Ktgvetes!$AA$5:$AA$19,$F4)</f>
        <v>0</v>
      </c>
      <c r="J4">
        <f>+SUMIFS(Ktgvetes!$S$5:$S$19,Ktgvetes!$AA$5:$AA$19,$F4)</f>
        <v>0</v>
      </c>
      <c r="K4">
        <f>+SUMIFS(Ktgvetes!$T$5:$T$19,Ktgvetes!$AA$5:$AA$19,$F4)</f>
        <v>0</v>
      </c>
      <c r="L4">
        <f>+SUMIFS(Ktgvetes!$U$5:$U$19,Ktgvetes!$AA$5:$AA$19,$F4)</f>
        <v>0</v>
      </c>
    </row>
    <row r="5" spans="1:12" x14ac:dyDescent="0.25">
      <c r="A5">
        <v>4</v>
      </c>
      <c r="B5" t="s">
        <v>252</v>
      </c>
      <c r="C5">
        <v>3</v>
      </c>
      <c r="D5" t="s">
        <v>243</v>
      </c>
      <c r="E5" t="s">
        <v>242</v>
      </c>
      <c r="F5" t="s">
        <v>311</v>
      </c>
      <c r="G5" t="s">
        <v>294</v>
      </c>
      <c r="I5">
        <f>+SUMIFS(Ktgvetes!$Q$5:$Q$19,Ktgvetes!$AA$5:$AA$19,$F5)</f>
        <v>11885866</v>
      </c>
      <c r="J5">
        <f>+SUMIFS(Ktgvetes!$S$5:$S$19,Ktgvetes!$AA$5:$AA$19,$F5)</f>
        <v>19134</v>
      </c>
      <c r="K5">
        <f>+SUMIFS(Ktgvetes!$T$5:$T$19,Ktgvetes!$AA$5:$AA$19,$F5)</f>
        <v>11905000</v>
      </c>
      <c r="L5">
        <f>+SUMIFS(Ktgvetes!$U$5:$U$19,Ktgvetes!$AA$5:$AA$19,$F5)</f>
        <v>11905000</v>
      </c>
    </row>
    <row r="6" spans="1:12" x14ac:dyDescent="0.25">
      <c r="A6">
        <v>5</v>
      </c>
      <c r="B6" t="s">
        <v>272</v>
      </c>
      <c r="C6">
        <v>3</v>
      </c>
      <c r="D6" t="s">
        <v>243</v>
      </c>
      <c r="E6" t="s">
        <v>242</v>
      </c>
      <c r="F6" t="s">
        <v>320</v>
      </c>
      <c r="G6" t="s">
        <v>294</v>
      </c>
      <c r="I6">
        <f>+SUMIFS(Ktgvetes!$Q$5:$Q$19,Ktgvetes!$AA$5:$AA$19,$F6)</f>
        <v>0</v>
      </c>
      <c r="J6">
        <f>+SUMIFS(Ktgvetes!$S$5:$S$19,Ktgvetes!$AA$5:$AA$19,$F6)</f>
        <v>0</v>
      </c>
      <c r="K6">
        <f>+SUMIFS(Ktgvetes!$T$5:$T$19,Ktgvetes!$AA$5:$AA$19,$F6)</f>
        <v>0</v>
      </c>
      <c r="L6">
        <f>+SUMIFS(Ktgvetes!$U$5:$U$19,Ktgvetes!$AA$5:$AA$19,$F6)</f>
        <v>0</v>
      </c>
    </row>
    <row r="7" spans="1:12" x14ac:dyDescent="0.25">
      <c r="A7">
        <v>6</v>
      </c>
      <c r="B7" t="s">
        <v>244</v>
      </c>
      <c r="C7">
        <v>4</v>
      </c>
      <c r="D7" t="s">
        <v>244</v>
      </c>
      <c r="E7" t="s">
        <v>242</v>
      </c>
      <c r="F7" t="s">
        <v>321</v>
      </c>
      <c r="G7" t="s">
        <v>294</v>
      </c>
      <c r="I7">
        <f>+SUMIFS(Ktgvetes!$Q$5:$Q$19,Ktgvetes!$AA$5:$AA$19,$F7)</f>
        <v>0</v>
      </c>
      <c r="J7">
        <f>+SUMIFS(Ktgvetes!$S$5:$S$19,Ktgvetes!$AA$5:$AA$19,$F7)</f>
        <v>0</v>
      </c>
      <c r="K7">
        <f>+SUMIFS(Ktgvetes!$T$5:$T$19,Ktgvetes!$AA$5:$AA$19,$F7)</f>
        <v>0</v>
      </c>
      <c r="L7">
        <f>+SUMIFS(Ktgvetes!$U$5:$U$19,Ktgvetes!$AA$5:$AA$19,$F7)</f>
        <v>0</v>
      </c>
    </row>
    <row r="8" spans="1:12" x14ac:dyDescent="0.25">
      <c r="A8">
        <v>7</v>
      </c>
      <c r="B8" t="s">
        <v>322</v>
      </c>
      <c r="C8">
        <v>5</v>
      </c>
      <c r="D8" t="s">
        <v>245</v>
      </c>
      <c r="E8" t="s">
        <v>228</v>
      </c>
      <c r="F8" t="s">
        <v>323</v>
      </c>
      <c r="G8" t="s">
        <v>294</v>
      </c>
      <c r="I8">
        <f>+SUMIFS(Ktgvetes!$Q$5:$Q$19,Ktgvetes!$AA$5:$AA$19,$F8)</f>
        <v>0</v>
      </c>
      <c r="J8">
        <f>+SUMIFS(Ktgvetes!$S$5:$S$19,Ktgvetes!$AA$5:$AA$19,$F8)</f>
        <v>0</v>
      </c>
      <c r="K8">
        <f>+SUMIFS(Ktgvetes!$T$5:$T$19,Ktgvetes!$AA$5:$AA$19,$F8)</f>
        <v>0</v>
      </c>
      <c r="L8">
        <f>+SUMIFS(Ktgvetes!$U$5:$U$19,Ktgvetes!$AA$5:$AA$19,$F8)</f>
        <v>0</v>
      </c>
    </row>
    <row r="9" spans="1:12" x14ac:dyDescent="0.25">
      <c r="A9">
        <v>8</v>
      </c>
      <c r="B9" t="s">
        <v>324</v>
      </c>
      <c r="C9">
        <v>5</v>
      </c>
      <c r="D9" t="s">
        <v>245</v>
      </c>
      <c r="E9" t="s">
        <v>228</v>
      </c>
      <c r="F9" t="s">
        <v>325</v>
      </c>
      <c r="G9" t="s">
        <v>294</v>
      </c>
      <c r="I9">
        <f>+SUMIFS(Ktgvetes!$Q$5:$Q$19,Ktgvetes!$AA$5:$AA$19,$F9)</f>
        <v>0</v>
      </c>
      <c r="J9">
        <f>+SUMIFS(Ktgvetes!$S$5:$S$19,Ktgvetes!$AA$5:$AA$19,$F9)</f>
        <v>0</v>
      </c>
      <c r="K9">
        <f>+SUMIFS(Ktgvetes!$T$5:$T$19,Ktgvetes!$AA$5:$AA$19,$F9)</f>
        <v>0</v>
      </c>
      <c r="L9">
        <f>+SUMIFS(Ktgvetes!$U$5:$U$19,Ktgvetes!$AA$5:$AA$19,$F9)</f>
        <v>0</v>
      </c>
    </row>
    <row r="10" spans="1:12" x14ac:dyDescent="0.25">
      <c r="A10">
        <v>9</v>
      </c>
      <c r="B10" t="s">
        <v>326</v>
      </c>
      <c r="C10">
        <v>5</v>
      </c>
      <c r="D10" t="s">
        <v>245</v>
      </c>
      <c r="E10" t="s">
        <v>228</v>
      </c>
      <c r="F10" t="s">
        <v>327</v>
      </c>
      <c r="G10" t="s">
        <v>294</v>
      </c>
      <c r="I10">
        <f>+SUMIFS(Ktgvetes!$Q$5:$Q$19,Ktgvetes!$AA$5:$AA$19,$F10)</f>
        <v>0</v>
      </c>
      <c r="J10">
        <f>+SUMIFS(Ktgvetes!$S$5:$S$19,Ktgvetes!$AA$5:$AA$19,$F10)</f>
        <v>0</v>
      </c>
      <c r="K10">
        <f>+SUMIFS(Ktgvetes!$T$5:$T$19,Ktgvetes!$AA$5:$AA$19,$F10)</f>
        <v>0</v>
      </c>
      <c r="L10">
        <f>+SUMIFS(Ktgvetes!$U$5:$U$19,Ktgvetes!$AA$5:$AA$19,$F10)</f>
        <v>0</v>
      </c>
    </row>
    <row r="11" spans="1:12" x14ac:dyDescent="0.25">
      <c r="A11">
        <v>10</v>
      </c>
      <c r="B11" t="s">
        <v>328</v>
      </c>
      <c r="C11">
        <v>5</v>
      </c>
      <c r="D11" t="s">
        <v>245</v>
      </c>
      <c r="E11" t="s">
        <v>228</v>
      </c>
      <c r="F11" t="s">
        <v>329</v>
      </c>
      <c r="G11" t="s">
        <v>294</v>
      </c>
      <c r="I11">
        <f>+SUMIFS(Ktgvetes!$Q$5:$Q$19,Ktgvetes!$AA$5:$AA$19,$F11)</f>
        <v>0</v>
      </c>
      <c r="J11">
        <f>+SUMIFS(Ktgvetes!$S$5:$S$19,Ktgvetes!$AA$5:$AA$19,$F11)</f>
        <v>0</v>
      </c>
      <c r="K11">
        <f>+SUMIFS(Ktgvetes!$T$5:$T$19,Ktgvetes!$AA$5:$AA$19,$F11)</f>
        <v>0</v>
      </c>
      <c r="L11">
        <f>+SUMIFS(Ktgvetes!$U$5:$U$19,Ktgvetes!$AA$5:$AA$19,$F11)</f>
        <v>0</v>
      </c>
    </row>
    <row r="12" spans="1:12" x14ac:dyDescent="0.25">
      <c r="A12">
        <v>11</v>
      </c>
      <c r="B12" t="s">
        <v>273</v>
      </c>
      <c r="C12">
        <v>6</v>
      </c>
      <c r="D12" t="s">
        <v>246</v>
      </c>
      <c r="E12" t="s">
        <v>227</v>
      </c>
      <c r="F12" t="s">
        <v>330</v>
      </c>
      <c r="G12" t="s">
        <v>294</v>
      </c>
      <c r="I12">
        <f>+SUMIFS(Ktgvetes!$Q$5:$Q$19,Ktgvetes!$AA$5:$AA$19,$F12)</f>
        <v>0</v>
      </c>
      <c r="J12">
        <f>+SUMIFS(Ktgvetes!$S$5:$S$19,Ktgvetes!$AA$5:$AA$19,$F12)</f>
        <v>0</v>
      </c>
      <c r="K12">
        <f>+SUMIFS(Ktgvetes!$T$5:$T$19,Ktgvetes!$AA$5:$AA$19,$F12)</f>
        <v>0</v>
      </c>
      <c r="L12">
        <f>+SUMIFS(Ktgvetes!$U$5:$U$19,Ktgvetes!$AA$5:$AA$19,$F12)</f>
        <v>0</v>
      </c>
    </row>
    <row r="13" spans="1:12" x14ac:dyDescent="0.25">
      <c r="A13">
        <v>12</v>
      </c>
      <c r="B13" t="s">
        <v>331</v>
      </c>
      <c r="C13">
        <v>6</v>
      </c>
      <c r="D13" t="s">
        <v>246</v>
      </c>
      <c r="E13" t="s">
        <v>227</v>
      </c>
      <c r="F13" t="s">
        <v>332</v>
      </c>
      <c r="G13" t="s">
        <v>294</v>
      </c>
      <c r="I13">
        <f>+SUMIFS(Ktgvetes!$Q$5:$Q$19,Ktgvetes!$AA$5:$AA$19,$F13)</f>
        <v>0</v>
      </c>
      <c r="J13">
        <f>+SUMIFS(Ktgvetes!$S$5:$S$19,Ktgvetes!$AA$5:$AA$19,$F13)</f>
        <v>0</v>
      </c>
      <c r="K13">
        <f>+SUMIFS(Ktgvetes!$T$5:$T$19,Ktgvetes!$AA$5:$AA$19,$F13)</f>
        <v>0</v>
      </c>
      <c r="L13">
        <f>+SUMIFS(Ktgvetes!$U$5:$U$19,Ktgvetes!$AA$5:$AA$19,$F13)</f>
        <v>0</v>
      </c>
    </row>
    <row r="14" spans="1:12" x14ac:dyDescent="0.25">
      <c r="A14">
        <v>13</v>
      </c>
      <c r="B14" t="s">
        <v>333</v>
      </c>
      <c r="C14">
        <v>6</v>
      </c>
      <c r="D14" t="s">
        <v>246</v>
      </c>
      <c r="E14" t="s">
        <v>227</v>
      </c>
      <c r="F14" t="s">
        <v>334</v>
      </c>
      <c r="G14" t="s">
        <v>294</v>
      </c>
      <c r="I14">
        <f>+SUMIFS(Ktgvetes!$Q$5:$Q$19,Ktgvetes!$AA$5:$AA$19,$F14)</f>
        <v>0</v>
      </c>
      <c r="J14">
        <f>+SUMIFS(Ktgvetes!$S$5:$S$19,Ktgvetes!$AA$5:$AA$19,$F14)</f>
        <v>0</v>
      </c>
      <c r="K14">
        <f>+SUMIFS(Ktgvetes!$T$5:$T$19,Ktgvetes!$AA$5:$AA$19,$F14)</f>
        <v>0</v>
      </c>
      <c r="L14">
        <f>+SUMIFS(Ktgvetes!$U$5:$U$19,Ktgvetes!$AA$5:$AA$19,$F14)</f>
        <v>0</v>
      </c>
    </row>
    <row r="15" spans="1:12" x14ac:dyDescent="0.25">
      <c r="A15">
        <v>14</v>
      </c>
      <c r="B15" t="s">
        <v>335</v>
      </c>
      <c r="C15">
        <v>7</v>
      </c>
      <c r="D15" t="s">
        <v>247</v>
      </c>
      <c r="E15" t="s">
        <v>227</v>
      </c>
      <c r="F15" t="s">
        <v>336</v>
      </c>
      <c r="G15" t="s">
        <v>294</v>
      </c>
      <c r="I15">
        <f>+SUMIFS(Ktgvetes!$Q$5:$Q$19,Ktgvetes!$AA$5:$AA$19,$F15)</f>
        <v>0</v>
      </c>
      <c r="J15">
        <f>+SUMIFS(Ktgvetes!$S$5:$S$19,Ktgvetes!$AA$5:$AA$19,$F15)</f>
        <v>0</v>
      </c>
      <c r="K15">
        <f>+SUMIFS(Ktgvetes!$T$5:$T$19,Ktgvetes!$AA$5:$AA$19,$F15)</f>
        <v>0</v>
      </c>
      <c r="L15">
        <f>+SUMIFS(Ktgvetes!$U$5:$U$19,Ktgvetes!$AA$5:$AA$19,$F15)</f>
        <v>0</v>
      </c>
    </row>
    <row r="16" spans="1:12" x14ac:dyDescent="0.25">
      <c r="A16">
        <v>15</v>
      </c>
      <c r="B16" t="s">
        <v>337</v>
      </c>
      <c r="C16">
        <v>7</v>
      </c>
      <c r="D16" t="s">
        <v>247</v>
      </c>
      <c r="E16" t="s">
        <v>227</v>
      </c>
      <c r="F16" t="s">
        <v>338</v>
      </c>
      <c r="G16" t="s">
        <v>294</v>
      </c>
      <c r="I16">
        <f>+SUMIFS(Ktgvetes!$Q$5:$Q$19,Ktgvetes!$AA$5:$AA$19,$F16)</f>
        <v>0</v>
      </c>
      <c r="J16">
        <f>+SUMIFS(Ktgvetes!$S$5:$S$19,Ktgvetes!$AA$5:$AA$19,$F16)</f>
        <v>0</v>
      </c>
      <c r="K16">
        <f>+SUMIFS(Ktgvetes!$T$5:$T$19,Ktgvetes!$AA$5:$AA$19,$F16)</f>
        <v>0</v>
      </c>
      <c r="L16">
        <f>+SUMIFS(Ktgvetes!$U$5:$U$19,Ktgvetes!$AA$5:$AA$19,$F16)</f>
        <v>0</v>
      </c>
    </row>
    <row r="17" spans="1:12" x14ac:dyDescent="0.25">
      <c r="A17">
        <v>16</v>
      </c>
      <c r="B17" t="s">
        <v>339</v>
      </c>
      <c r="C17">
        <v>7</v>
      </c>
      <c r="D17" t="s">
        <v>247</v>
      </c>
      <c r="E17" t="s">
        <v>227</v>
      </c>
      <c r="F17" t="s">
        <v>340</v>
      </c>
      <c r="G17" t="s">
        <v>294</v>
      </c>
      <c r="I17">
        <f>+SUMIFS(Ktgvetes!$Q$5:$Q$19,Ktgvetes!$AA$5:$AA$19,$F17)</f>
        <v>0</v>
      </c>
      <c r="J17">
        <f>+SUMIFS(Ktgvetes!$S$5:$S$19,Ktgvetes!$AA$5:$AA$19,$F17)</f>
        <v>0</v>
      </c>
      <c r="K17">
        <f>+SUMIFS(Ktgvetes!$T$5:$T$19,Ktgvetes!$AA$5:$AA$19,$F17)</f>
        <v>0</v>
      </c>
      <c r="L17">
        <f>+SUMIFS(Ktgvetes!$U$5:$U$19,Ktgvetes!$AA$5:$AA$19,$F17)</f>
        <v>0</v>
      </c>
    </row>
    <row r="18" spans="1:12" x14ac:dyDescent="0.25">
      <c r="A18">
        <v>17</v>
      </c>
      <c r="B18" t="s">
        <v>341</v>
      </c>
      <c r="C18">
        <v>7</v>
      </c>
      <c r="D18" t="s">
        <v>247</v>
      </c>
      <c r="E18" t="s">
        <v>227</v>
      </c>
      <c r="F18" t="s">
        <v>342</v>
      </c>
      <c r="G18" t="s">
        <v>294</v>
      </c>
      <c r="I18">
        <f>+SUMIFS(Ktgvetes!$Q$5:$Q$19,Ktgvetes!$AA$5:$AA$19,$F18)</f>
        <v>0</v>
      </c>
      <c r="J18">
        <f>+SUMIFS(Ktgvetes!$S$5:$S$19,Ktgvetes!$AA$5:$AA$19,$F18)</f>
        <v>0</v>
      </c>
      <c r="K18">
        <f>+SUMIFS(Ktgvetes!$T$5:$T$19,Ktgvetes!$AA$5:$AA$19,$F18)</f>
        <v>0</v>
      </c>
      <c r="L18">
        <f>+SUMIFS(Ktgvetes!$U$5:$U$19,Ktgvetes!$AA$5:$AA$19,$F18)</f>
        <v>0</v>
      </c>
    </row>
    <row r="19" spans="1:12" x14ac:dyDescent="0.25">
      <c r="A19">
        <v>18</v>
      </c>
      <c r="B19" t="s">
        <v>343</v>
      </c>
      <c r="C19">
        <v>8</v>
      </c>
      <c r="D19" t="s">
        <v>248</v>
      </c>
      <c r="E19" t="s">
        <v>228</v>
      </c>
      <c r="F19" t="s">
        <v>344</v>
      </c>
      <c r="G19" t="s">
        <v>294</v>
      </c>
      <c r="I19">
        <f>+SUMIFS(Ktgvetes!$Q$5:$Q$19,Ktgvetes!$AA$5:$AA$19,$F19)</f>
        <v>0</v>
      </c>
      <c r="J19">
        <f>+SUMIFS(Ktgvetes!$S$5:$S$19,Ktgvetes!$AA$5:$AA$19,$F19)</f>
        <v>0</v>
      </c>
      <c r="K19">
        <f>+SUMIFS(Ktgvetes!$T$5:$T$19,Ktgvetes!$AA$5:$AA$19,$F19)</f>
        <v>0</v>
      </c>
      <c r="L19">
        <f>+SUMIFS(Ktgvetes!$U$5:$U$19,Ktgvetes!$AA$5:$AA$19,$F19)</f>
        <v>0</v>
      </c>
    </row>
    <row r="20" spans="1:12" x14ac:dyDescent="0.25">
      <c r="A20">
        <v>19</v>
      </c>
      <c r="B20" t="s">
        <v>249</v>
      </c>
      <c r="C20">
        <v>9</v>
      </c>
      <c r="D20" t="s">
        <v>249</v>
      </c>
      <c r="E20" t="s">
        <v>230</v>
      </c>
      <c r="F20" t="s">
        <v>315</v>
      </c>
      <c r="G20" t="s">
        <v>294</v>
      </c>
      <c r="I20">
        <f>+SUMIFS(Ktgvetes!$Q$5:$Q$19,Ktgvetes!$AA$5:$AA$19,$F20)</f>
        <v>229633</v>
      </c>
      <c r="J20">
        <f>+SUMIFS(Ktgvetes!$S$5:$S$19,Ktgvetes!$AA$5:$AA$19,$F20)</f>
        <v>62001</v>
      </c>
      <c r="K20">
        <f>+SUMIFS(Ktgvetes!$T$5:$T$19,Ktgvetes!$AA$5:$AA$19,$F20)</f>
        <v>291634</v>
      </c>
      <c r="L20">
        <f>+SUMIFS(Ktgvetes!$U$5:$U$19,Ktgvetes!$AA$5:$AA$19,$F20)</f>
        <v>291634</v>
      </c>
    </row>
    <row r="21" spans="1:12" x14ac:dyDescent="0.25">
      <c r="A21">
        <v>20</v>
      </c>
      <c r="B21" t="s">
        <v>250</v>
      </c>
      <c r="C21">
        <v>10</v>
      </c>
      <c r="D21" t="s">
        <v>250</v>
      </c>
      <c r="E21" t="s">
        <v>230</v>
      </c>
      <c r="F21" t="s">
        <v>345</v>
      </c>
      <c r="G21" t="s">
        <v>294</v>
      </c>
      <c r="I21">
        <f>+SUMIFS(Ktgvetes!$Q$5:$Q$19,Ktgvetes!$AA$5:$AA$19,$F21)</f>
        <v>0</v>
      </c>
      <c r="J21">
        <f>+SUMIFS(Ktgvetes!$S$5:$S$19,Ktgvetes!$AA$5:$AA$19,$F21)</f>
        <v>0</v>
      </c>
      <c r="K21">
        <f>+SUMIFS(Ktgvetes!$T$5:$T$19,Ktgvetes!$AA$5:$AA$19,$F21)</f>
        <v>0</v>
      </c>
      <c r="L21">
        <f>+SUMIFS(Ktgvetes!$U$5:$U$19,Ktgvetes!$AA$5:$AA$19,$F21)</f>
        <v>0</v>
      </c>
    </row>
    <row r="22" spans="1:12" x14ac:dyDescent="0.25">
      <c r="A22">
        <v>21</v>
      </c>
      <c r="B22" t="s">
        <v>346</v>
      </c>
      <c r="C22">
        <v>11</v>
      </c>
      <c r="D22" t="s">
        <v>251</v>
      </c>
      <c r="E22" t="s">
        <v>230</v>
      </c>
      <c r="F22" t="s">
        <v>347</v>
      </c>
      <c r="G22" t="s">
        <v>294</v>
      </c>
      <c r="I22">
        <f>+SUMIFS(Ktgvetes!$Q$5:$Q$19,Ktgvetes!$AA$5:$AA$19,$F22)</f>
        <v>0</v>
      </c>
      <c r="J22">
        <f>+SUMIFS(Ktgvetes!$S$5:$S$19,Ktgvetes!$AA$5:$AA$19,$F22)</f>
        <v>0</v>
      </c>
      <c r="K22">
        <f>+SUMIFS(Ktgvetes!$T$5:$T$19,Ktgvetes!$AA$5:$AA$19,$F22)</f>
        <v>0</v>
      </c>
      <c r="L22">
        <f>+SUMIFS(Ktgvetes!$U$5:$U$19,Ktgvetes!$AA$5:$AA$19,$F22)</f>
        <v>0</v>
      </c>
    </row>
    <row r="23" spans="1:12" x14ac:dyDescent="0.25">
      <c r="A23">
        <v>22</v>
      </c>
      <c r="B23" t="s">
        <v>274</v>
      </c>
      <c r="C23">
        <v>11</v>
      </c>
      <c r="D23" t="s">
        <v>251</v>
      </c>
      <c r="E23" t="s">
        <v>230</v>
      </c>
      <c r="F23" s="20" t="s">
        <v>348</v>
      </c>
      <c r="G23" t="s">
        <v>294</v>
      </c>
      <c r="I23">
        <f>+SUMIFS(Ktgvetes!$Q$5:$Q$19,Ktgvetes!$AA$5:$AA$19,$F23)</f>
        <v>0</v>
      </c>
      <c r="J23">
        <f>+SUMIFS(Ktgvetes!$S$5:$S$19,Ktgvetes!$AA$5:$AA$19,$F23)</f>
        <v>0</v>
      </c>
      <c r="K23">
        <f>+SUMIFS(Ktgvetes!$T$5:$T$19,Ktgvetes!$AA$5:$AA$19,$F23)</f>
        <v>0</v>
      </c>
      <c r="L23">
        <f>+SUMIFS(Ktgvetes!$U$5:$U$19,Ktgvetes!$AA$5:$AA$19,$F23)</f>
        <v>0</v>
      </c>
    </row>
    <row r="24" spans="1:12" x14ac:dyDescent="0.25">
      <c r="A24">
        <v>23</v>
      </c>
      <c r="B24" t="s">
        <v>349</v>
      </c>
      <c r="C24">
        <v>11</v>
      </c>
      <c r="D24" t="s">
        <v>251</v>
      </c>
      <c r="E24" t="s">
        <v>230</v>
      </c>
      <c r="F24" s="20" t="s">
        <v>350</v>
      </c>
      <c r="G24" t="s">
        <v>294</v>
      </c>
      <c r="I24">
        <f>+SUMIFS(Ktgvetes!$Q$5:$Q$19,Ktgvetes!$AA$5:$AA$19,$F24)</f>
        <v>0</v>
      </c>
      <c r="J24">
        <f>+SUMIFS(Ktgvetes!$S$5:$S$19,Ktgvetes!$AA$5:$AA$19,$F24)</f>
        <v>0</v>
      </c>
      <c r="K24">
        <f>+SUMIFS(Ktgvetes!$T$5:$T$19,Ktgvetes!$AA$5:$AA$19,$F24)</f>
        <v>0</v>
      </c>
      <c r="L24">
        <f>+SUMIFS(Ktgvetes!$U$5:$U$19,Ktgvetes!$AA$5:$AA$19,$F24)</f>
        <v>0</v>
      </c>
    </row>
    <row r="25" spans="1:12" x14ac:dyDescent="0.25">
      <c r="A25">
        <v>24</v>
      </c>
      <c r="B25" t="s">
        <v>275</v>
      </c>
      <c r="C25">
        <v>12</v>
      </c>
      <c r="D25" t="s">
        <v>252</v>
      </c>
      <c r="E25" t="s">
        <v>227</v>
      </c>
      <c r="F25" s="20" t="s">
        <v>351</v>
      </c>
      <c r="G25" t="s">
        <v>294</v>
      </c>
      <c r="I25">
        <f>+SUMIFS(Ktgvetes!$Q$5:$Q$19,Ktgvetes!$AA$5:$AA$19,$F25)</f>
        <v>0</v>
      </c>
      <c r="J25">
        <f>+SUMIFS(Ktgvetes!$S$5:$S$19,Ktgvetes!$AA$5:$AA$19,$F25)</f>
        <v>0</v>
      </c>
      <c r="K25">
        <f>+SUMIFS(Ktgvetes!$T$5:$T$19,Ktgvetes!$AA$5:$AA$19,$F25)</f>
        <v>0</v>
      </c>
      <c r="L25">
        <f>+SUMIFS(Ktgvetes!$U$5:$U$19,Ktgvetes!$AA$5:$AA$19,$F25)</f>
        <v>0</v>
      </c>
    </row>
    <row r="26" spans="1:12" x14ac:dyDescent="0.25">
      <c r="A26">
        <v>25</v>
      </c>
      <c r="B26" t="s">
        <v>276</v>
      </c>
      <c r="C26">
        <v>12</v>
      </c>
      <c r="D26" t="s">
        <v>252</v>
      </c>
      <c r="E26" t="s">
        <v>227</v>
      </c>
      <c r="F26" s="20" t="s">
        <v>297</v>
      </c>
      <c r="G26" t="s">
        <v>294</v>
      </c>
      <c r="I26">
        <f>+SUMIFS(Ktgvetes!$Q$5:$Q$19,Ktgvetes!$AA$5:$AA$19,$F26)</f>
        <v>68033</v>
      </c>
      <c r="J26">
        <f>+SUMIFS(Ktgvetes!$S$5:$S$19,Ktgvetes!$AA$5:$AA$19,$F26)</f>
        <v>18369</v>
      </c>
      <c r="K26">
        <f>+SUMIFS(Ktgvetes!$T$5:$T$19,Ktgvetes!$AA$5:$AA$19,$F26)</f>
        <v>86402</v>
      </c>
      <c r="L26">
        <f>+SUMIFS(Ktgvetes!$U$5:$U$19,Ktgvetes!$AA$5:$AA$19,$F26)</f>
        <v>86402</v>
      </c>
    </row>
    <row r="27" spans="1:12" x14ac:dyDescent="0.25">
      <c r="A27">
        <v>26</v>
      </c>
      <c r="B27" t="s">
        <v>277</v>
      </c>
      <c r="C27">
        <v>12</v>
      </c>
      <c r="D27" t="s">
        <v>252</v>
      </c>
      <c r="E27" t="s">
        <v>227</v>
      </c>
      <c r="F27" s="20" t="s">
        <v>352</v>
      </c>
      <c r="G27" t="s">
        <v>294</v>
      </c>
      <c r="I27">
        <f>+SUMIFS(Ktgvetes!$Q$5:$Q$19,Ktgvetes!$AA$5:$AA$19,$F27)</f>
        <v>0</v>
      </c>
      <c r="J27">
        <f>+SUMIFS(Ktgvetes!$S$5:$S$19,Ktgvetes!$AA$5:$AA$19,$F27)</f>
        <v>0</v>
      </c>
      <c r="K27">
        <f>+SUMIFS(Ktgvetes!$T$5:$T$19,Ktgvetes!$AA$5:$AA$19,$F27)</f>
        <v>0</v>
      </c>
      <c r="L27">
        <f>+SUMIFS(Ktgvetes!$U$5:$U$19,Ktgvetes!$AA$5:$AA$19,$F27)</f>
        <v>0</v>
      </c>
    </row>
    <row r="28" spans="1:12" x14ac:dyDescent="0.25">
      <c r="A28">
        <v>27</v>
      </c>
      <c r="B28" t="s">
        <v>253</v>
      </c>
      <c r="C28">
        <v>13</v>
      </c>
      <c r="D28" t="s">
        <v>253</v>
      </c>
      <c r="E28" t="s">
        <v>227</v>
      </c>
      <c r="F28" s="20" t="s">
        <v>353</v>
      </c>
      <c r="G28" t="s">
        <v>294</v>
      </c>
      <c r="I28">
        <f>+SUMIFS(Ktgvetes!$Q$5:$Q$19,Ktgvetes!$AA$5:$AA$19,$F28)</f>
        <v>0</v>
      </c>
      <c r="J28">
        <f>+SUMIFS(Ktgvetes!$S$5:$S$19,Ktgvetes!$AA$5:$AA$19,$F28)</f>
        <v>0</v>
      </c>
      <c r="K28">
        <f>+SUMIFS(Ktgvetes!$T$5:$T$19,Ktgvetes!$AA$5:$AA$19,$F28)</f>
        <v>0</v>
      </c>
      <c r="L28">
        <f>+SUMIFS(Ktgvetes!$U$5:$U$19,Ktgvetes!$AA$5:$AA$19,$F28)</f>
        <v>0</v>
      </c>
    </row>
    <row r="29" spans="1:12" x14ac:dyDescent="0.25">
      <c r="A29">
        <v>28</v>
      </c>
      <c r="B29" t="s">
        <v>354</v>
      </c>
      <c r="C29">
        <v>14</v>
      </c>
      <c r="D29" t="s">
        <v>254</v>
      </c>
      <c r="E29" t="s">
        <v>228</v>
      </c>
      <c r="F29" s="20" t="s">
        <v>355</v>
      </c>
      <c r="G29" t="s">
        <v>294</v>
      </c>
      <c r="I29">
        <f>+SUMIFS(Ktgvetes!$Q$5:$Q$19,Ktgvetes!$AA$5:$AA$19,$F29)</f>
        <v>0</v>
      </c>
      <c r="J29">
        <f>+SUMIFS(Ktgvetes!$S$5:$S$19,Ktgvetes!$AA$5:$AA$19,$F29)</f>
        <v>0</v>
      </c>
      <c r="K29">
        <f>+SUMIFS(Ktgvetes!$T$5:$T$19,Ktgvetes!$AA$5:$AA$19,$F29)</f>
        <v>0</v>
      </c>
      <c r="L29">
        <f>+SUMIFS(Ktgvetes!$U$5:$U$19,Ktgvetes!$AA$5:$AA$19,$F29)</f>
        <v>0</v>
      </c>
    </row>
    <row r="30" spans="1:12" x14ac:dyDescent="0.25">
      <c r="A30">
        <v>29</v>
      </c>
      <c r="B30" t="s">
        <v>356</v>
      </c>
      <c r="C30">
        <v>14</v>
      </c>
      <c r="D30" t="s">
        <v>254</v>
      </c>
      <c r="E30" t="s">
        <v>228</v>
      </c>
      <c r="F30" s="20" t="s">
        <v>357</v>
      </c>
      <c r="G30" t="s">
        <v>294</v>
      </c>
      <c r="I30">
        <f>+SUMIFS(Ktgvetes!$Q$5:$Q$19,Ktgvetes!$AA$5:$AA$19,$F30)</f>
        <v>0</v>
      </c>
      <c r="J30">
        <f>+SUMIFS(Ktgvetes!$S$5:$S$19,Ktgvetes!$AA$5:$AA$19,$F30)</f>
        <v>0</v>
      </c>
      <c r="K30">
        <f>+SUMIFS(Ktgvetes!$T$5:$T$19,Ktgvetes!$AA$5:$AA$19,$F30)</f>
        <v>0</v>
      </c>
      <c r="L30">
        <f>+SUMIFS(Ktgvetes!$U$5:$U$19,Ktgvetes!$AA$5:$AA$19,$F30)</f>
        <v>0</v>
      </c>
    </row>
    <row r="31" spans="1:12" x14ac:dyDescent="0.25">
      <c r="A31">
        <v>30</v>
      </c>
      <c r="B31" t="s">
        <v>358</v>
      </c>
      <c r="C31">
        <v>15</v>
      </c>
      <c r="D31" t="s">
        <v>255</v>
      </c>
      <c r="E31" t="s">
        <v>227</v>
      </c>
      <c r="F31" s="20" t="s">
        <v>359</v>
      </c>
      <c r="G31" t="s">
        <v>294</v>
      </c>
      <c r="I31">
        <f>+SUMIFS(Ktgvetes!$Q$5:$Q$19,Ktgvetes!$AA$5:$AA$19,$F31)</f>
        <v>0</v>
      </c>
      <c r="J31">
        <f>+SUMIFS(Ktgvetes!$S$5:$S$19,Ktgvetes!$AA$5:$AA$19,$F31)</f>
        <v>0</v>
      </c>
      <c r="K31">
        <f>+SUMIFS(Ktgvetes!$T$5:$T$19,Ktgvetes!$AA$5:$AA$19,$F31)</f>
        <v>0</v>
      </c>
      <c r="L31">
        <f>+SUMIFS(Ktgvetes!$U$5:$U$19,Ktgvetes!$AA$5:$AA$19,$F31)</f>
        <v>0</v>
      </c>
    </row>
    <row r="32" spans="1:12" x14ac:dyDescent="0.25">
      <c r="A32">
        <v>31</v>
      </c>
      <c r="B32" t="s">
        <v>360</v>
      </c>
      <c r="C32">
        <v>15</v>
      </c>
      <c r="D32" t="s">
        <v>255</v>
      </c>
      <c r="E32" t="s">
        <v>227</v>
      </c>
      <c r="F32" s="20" t="s">
        <v>361</v>
      </c>
      <c r="G32" t="s">
        <v>294</v>
      </c>
      <c r="I32">
        <f>+SUMIFS(Ktgvetes!$Q$5:$Q$19,Ktgvetes!$AA$5:$AA$19,$F32)</f>
        <v>0</v>
      </c>
      <c r="J32">
        <f>+SUMIFS(Ktgvetes!$S$5:$S$19,Ktgvetes!$AA$5:$AA$19,$F32)</f>
        <v>0</v>
      </c>
      <c r="K32">
        <f>+SUMIFS(Ktgvetes!$T$5:$T$19,Ktgvetes!$AA$5:$AA$19,$F32)</f>
        <v>0</v>
      </c>
      <c r="L32">
        <f>+SUMIFS(Ktgvetes!$U$5:$U$19,Ktgvetes!$AA$5:$AA$19,$F32)</f>
        <v>0</v>
      </c>
    </row>
    <row r="33" spans="1:12" x14ac:dyDescent="0.25">
      <c r="A33">
        <v>32</v>
      </c>
      <c r="B33" t="s">
        <v>278</v>
      </c>
      <c r="C33">
        <v>15</v>
      </c>
      <c r="D33" t="s">
        <v>255</v>
      </c>
      <c r="E33" t="s">
        <v>227</v>
      </c>
      <c r="F33" s="20" t="s">
        <v>362</v>
      </c>
      <c r="G33" t="s">
        <v>294</v>
      </c>
      <c r="I33">
        <f>+SUMIFS(Ktgvetes!$Q$5:$Q$19,Ktgvetes!$AA$5:$AA$19,$F33)</f>
        <v>0</v>
      </c>
      <c r="J33">
        <f>+SUMIFS(Ktgvetes!$S$5:$S$19,Ktgvetes!$AA$5:$AA$19,$F33)</f>
        <v>0</v>
      </c>
      <c r="K33">
        <f>+SUMIFS(Ktgvetes!$T$5:$T$19,Ktgvetes!$AA$5:$AA$19,$F33)</f>
        <v>0</v>
      </c>
      <c r="L33">
        <f>+SUMIFS(Ktgvetes!$U$5:$U$19,Ktgvetes!$AA$5:$AA$19,$F33)</f>
        <v>0</v>
      </c>
    </row>
    <row r="34" spans="1:12" x14ac:dyDescent="0.25">
      <c r="A34">
        <v>33</v>
      </c>
      <c r="B34" t="s">
        <v>256</v>
      </c>
      <c r="C34">
        <v>16</v>
      </c>
      <c r="D34" t="s">
        <v>256</v>
      </c>
      <c r="E34" t="s">
        <v>227</v>
      </c>
      <c r="F34" s="20" t="s">
        <v>363</v>
      </c>
      <c r="G34" t="s">
        <v>294</v>
      </c>
      <c r="I34">
        <f>+SUMIFS(Ktgvetes!$Q$5:$Q$19,Ktgvetes!$AA$5:$AA$19,$F34)</f>
        <v>0</v>
      </c>
      <c r="J34">
        <f>+SUMIFS(Ktgvetes!$S$5:$S$19,Ktgvetes!$AA$5:$AA$19,$F34)</f>
        <v>0</v>
      </c>
      <c r="K34">
        <f>+SUMIFS(Ktgvetes!$T$5:$T$19,Ktgvetes!$AA$5:$AA$19,$F34)</f>
        <v>0</v>
      </c>
      <c r="L34">
        <f>+SUMIFS(Ktgvetes!$U$5:$U$19,Ktgvetes!$AA$5:$AA$19,$F34)</f>
        <v>0</v>
      </c>
    </row>
    <row r="35" spans="1:12" x14ac:dyDescent="0.25">
      <c r="A35">
        <v>34</v>
      </c>
      <c r="B35" t="s">
        <v>364</v>
      </c>
      <c r="C35">
        <v>17</v>
      </c>
      <c r="D35" t="s">
        <v>257</v>
      </c>
      <c r="E35" t="s">
        <v>227</v>
      </c>
      <c r="F35" s="20" t="s">
        <v>365</v>
      </c>
      <c r="G35" t="s">
        <v>294</v>
      </c>
      <c r="I35">
        <f>+SUMIFS(Ktgvetes!$Q$5:$Q$19,Ktgvetes!$AA$5:$AA$19,$F35)</f>
        <v>0</v>
      </c>
      <c r="J35">
        <f>+SUMIFS(Ktgvetes!$S$5:$S$19,Ktgvetes!$AA$5:$AA$19,$F35)</f>
        <v>0</v>
      </c>
      <c r="K35">
        <f>+SUMIFS(Ktgvetes!$T$5:$T$19,Ktgvetes!$AA$5:$AA$19,$F35)</f>
        <v>0</v>
      </c>
      <c r="L35">
        <f>+SUMIFS(Ktgvetes!$U$5:$U$19,Ktgvetes!$AA$5:$AA$19,$F35)</f>
        <v>0</v>
      </c>
    </row>
    <row r="36" spans="1:12" x14ac:dyDescent="0.25">
      <c r="A36">
        <v>35</v>
      </c>
      <c r="B36" t="s">
        <v>366</v>
      </c>
      <c r="C36">
        <v>17</v>
      </c>
      <c r="D36" t="s">
        <v>257</v>
      </c>
      <c r="E36" t="s">
        <v>227</v>
      </c>
      <c r="F36" s="20" t="s">
        <v>367</v>
      </c>
      <c r="G36" t="s">
        <v>294</v>
      </c>
      <c r="I36">
        <f>+SUMIFS(Ktgvetes!$Q$5:$Q$19,Ktgvetes!$AA$5:$AA$19,$F36)</f>
        <v>0</v>
      </c>
      <c r="J36">
        <f>+SUMIFS(Ktgvetes!$S$5:$S$19,Ktgvetes!$AA$5:$AA$19,$F36)</f>
        <v>0</v>
      </c>
      <c r="K36">
        <f>+SUMIFS(Ktgvetes!$T$5:$T$19,Ktgvetes!$AA$5:$AA$19,$F36)</f>
        <v>0</v>
      </c>
      <c r="L36">
        <f>+SUMIFS(Ktgvetes!$U$5:$U$19,Ktgvetes!$AA$5:$AA$19,$F36)</f>
        <v>0</v>
      </c>
    </row>
    <row r="37" spans="1:12" x14ac:dyDescent="0.25">
      <c r="A37">
        <v>36</v>
      </c>
      <c r="B37" t="s">
        <v>258</v>
      </c>
      <c r="C37">
        <v>18</v>
      </c>
      <c r="D37" t="s">
        <v>258</v>
      </c>
      <c r="E37" t="s">
        <v>227</v>
      </c>
      <c r="F37" s="20" t="s">
        <v>314</v>
      </c>
      <c r="G37" t="s">
        <v>294</v>
      </c>
      <c r="I37">
        <f>+SUMIFS(Ktgvetes!$Q$5:$Q$19,Ktgvetes!$AA$5:$AA$19,$F37)</f>
        <v>656000</v>
      </c>
      <c r="J37">
        <f>+SUMIFS(Ktgvetes!$S$5:$S$19,Ktgvetes!$AA$5:$AA$19,$F37)</f>
        <v>0</v>
      </c>
      <c r="K37">
        <f>+SUMIFS(Ktgvetes!$T$5:$T$19,Ktgvetes!$AA$5:$AA$19,$F37)</f>
        <v>656000</v>
      </c>
      <c r="L37">
        <f>+SUMIFS(Ktgvetes!$U$5:$U$19,Ktgvetes!$AA$5:$AA$19,$F37)</f>
        <v>656000</v>
      </c>
    </row>
    <row r="38" spans="1:12" x14ac:dyDescent="0.25">
      <c r="A38">
        <v>37</v>
      </c>
      <c r="B38" t="s">
        <v>279</v>
      </c>
      <c r="C38">
        <v>19</v>
      </c>
      <c r="D38" t="s">
        <v>259</v>
      </c>
      <c r="E38" t="s">
        <v>260</v>
      </c>
      <c r="F38" s="20" t="s">
        <v>368</v>
      </c>
      <c r="G38" t="s">
        <v>294</v>
      </c>
      <c r="I38">
        <f>+SUMIFS(Ktgvetes!$Q$5:$Q$19,Ktgvetes!$AA$5:$AA$19,$F38)</f>
        <v>0</v>
      </c>
      <c r="J38">
        <f>+SUMIFS(Ktgvetes!$S$5:$S$19,Ktgvetes!$AA$5:$AA$19,$F38)</f>
        <v>0</v>
      </c>
      <c r="K38">
        <f>+SUMIFS(Ktgvetes!$T$5:$T$19,Ktgvetes!$AA$5:$AA$19,$F38)</f>
        <v>0</v>
      </c>
      <c r="L38">
        <f>+SUMIFS(Ktgvetes!$U$5:$U$19,Ktgvetes!$AA$5:$AA$19,$F38)</f>
        <v>0</v>
      </c>
    </row>
    <row r="39" spans="1:12" x14ac:dyDescent="0.25">
      <c r="A39">
        <v>38</v>
      </c>
      <c r="B39" t="s">
        <v>280</v>
      </c>
      <c r="C39">
        <v>19</v>
      </c>
      <c r="D39" t="s">
        <v>259</v>
      </c>
      <c r="E39" t="s">
        <v>260</v>
      </c>
      <c r="F39" s="20" t="s">
        <v>369</v>
      </c>
      <c r="G39" t="s">
        <v>294</v>
      </c>
      <c r="I39">
        <f>+SUMIFS(Ktgvetes!$Q$5:$Q$19,Ktgvetes!$AA$5:$AA$19,$F39)</f>
        <v>0</v>
      </c>
      <c r="J39">
        <f>+SUMIFS(Ktgvetes!$S$5:$S$19,Ktgvetes!$AA$5:$AA$19,$F39)</f>
        <v>0</v>
      </c>
      <c r="K39">
        <f>+SUMIFS(Ktgvetes!$T$5:$T$19,Ktgvetes!$AA$5:$AA$19,$F39)</f>
        <v>0</v>
      </c>
      <c r="L39">
        <f>+SUMIFS(Ktgvetes!$U$5:$U$19,Ktgvetes!$AA$5:$AA$19,$F39)</f>
        <v>0</v>
      </c>
    </row>
    <row r="40" spans="1:12" x14ac:dyDescent="0.25">
      <c r="A40">
        <v>39</v>
      </c>
      <c r="B40" t="s">
        <v>281</v>
      </c>
      <c r="C40">
        <v>19</v>
      </c>
      <c r="D40" t="s">
        <v>259</v>
      </c>
      <c r="E40" t="s">
        <v>260</v>
      </c>
      <c r="F40" s="20" t="s">
        <v>370</v>
      </c>
      <c r="G40" t="s">
        <v>294</v>
      </c>
      <c r="I40">
        <f>+SUMIFS(Ktgvetes!$Q$5:$Q$19,Ktgvetes!$AA$5:$AA$19,$F40)</f>
        <v>0</v>
      </c>
      <c r="J40">
        <f>+SUMIFS(Ktgvetes!$S$5:$S$19,Ktgvetes!$AA$5:$AA$19,$F40)</f>
        <v>0</v>
      </c>
      <c r="K40">
        <f>+SUMIFS(Ktgvetes!$T$5:$T$19,Ktgvetes!$AA$5:$AA$19,$F40)</f>
        <v>0</v>
      </c>
      <c r="L40">
        <f>+SUMIFS(Ktgvetes!$U$5:$U$19,Ktgvetes!$AA$5:$AA$19,$F40)</f>
        <v>0</v>
      </c>
    </row>
    <row r="41" spans="1:12" x14ac:dyDescent="0.25">
      <c r="A41">
        <v>40</v>
      </c>
      <c r="B41" t="s">
        <v>261</v>
      </c>
      <c r="C41">
        <v>20</v>
      </c>
      <c r="D41" t="s">
        <v>261</v>
      </c>
      <c r="E41" t="s">
        <v>227</v>
      </c>
      <c r="F41" s="20" t="s">
        <v>371</v>
      </c>
      <c r="G41" t="s">
        <v>294</v>
      </c>
      <c r="I41">
        <f>+SUMIFS(Ktgvetes!$Q$5:$Q$19,Ktgvetes!$AA$5:$AA$19,$F41)</f>
        <v>0</v>
      </c>
      <c r="J41">
        <f>+SUMIFS(Ktgvetes!$S$5:$S$19,Ktgvetes!$AA$5:$AA$19,$F41)</f>
        <v>0</v>
      </c>
      <c r="K41">
        <f>+SUMIFS(Ktgvetes!$T$5:$T$19,Ktgvetes!$AA$5:$AA$19,$F41)</f>
        <v>0</v>
      </c>
      <c r="L41">
        <f>+SUMIFS(Ktgvetes!$U$5:$U$19,Ktgvetes!$AA$5:$AA$19,$F41)</f>
        <v>0</v>
      </c>
    </row>
    <row r="42" spans="1:12" x14ac:dyDescent="0.25">
      <c r="A42">
        <v>41</v>
      </c>
      <c r="B42" t="s">
        <v>282</v>
      </c>
      <c r="C42">
        <v>21</v>
      </c>
      <c r="D42" t="s">
        <v>262</v>
      </c>
      <c r="E42" t="s">
        <v>260</v>
      </c>
      <c r="F42" s="20" t="s">
        <v>372</v>
      </c>
      <c r="G42" t="s">
        <v>294</v>
      </c>
      <c r="I42">
        <f>+SUMIFS(Ktgvetes!$Q$5:$Q$19,Ktgvetes!$AA$5:$AA$19,$F42)</f>
        <v>0</v>
      </c>
      <c r="J42">
        <f>+SUMIFS(Ktgvetes!$S$5:$S$19,Ktgvetes!$AA$5:$AA$19,$F42)</f>
        <v>0</v>
      </c>
      <c r="K42">
        <f>+SUMIFS(Ktgvetes!$T$5:$T$19,Ktgvetes!$AA$5:$AA$19,$F42)</f>
        <v>0</v>
      </c>
      <c r="L42">
        <f>+SUMIFS(Ktgvetes!$U$5:$U$19,Ktgvetes!$AA$5:$AA$19,$F42)</f>
        <v>0</v>
      </c>
    </row>
    <row r="43" spans="1:12" x14ac:dyDescent="0.25">
      <c r="A43">
        <v>42</v>
      </c>
      <c r="B43" t="s">
        <v>283</v>
      </c>
      <c r="C43">
        <v>21</v>
      </c>
      <c r="D43" t="s">
        <v>262</v>
      </c>
      <c r="E43" t="s">
        <v>260</v>
      </c>
      <c r="F43" s="20" t="s">
        <v>373</v>
      </c>
      <c r="G43" t="s">
        <v>294</v>
      </c>
      <c r="I43">
        <f>+SUMIFS(Ktgvetes!$Q$5:$Q$19,Ktgvetes!$AA$5:$AA$19,$F43)</f>
        <v>0</v>
      </c>
      <c r="J43">
        <f>+SUMIFS(Ktgvetes!$S$5:$S$19,Ktgvetes!$AA$5:$AA$19,$F43)</f>
        <v>0</v>
      </c>
      <c r="K43">
        <f>+SUMIFS(Ktgvetes!$T$5:$T$19,Ktgvetes!$AA$5:$AA$19,$F43)</f>
        <v>0</v>
      </c>
      <c r="L43">
        <f>+SUMIFS(Ktgvetes!$U$5:$U$19,Ktgvetes!$AA$5:$AA$19,$F43)</f>
        <v>0</v>
      </c>
    </row>
    <row r="44" spans="1:12" x14ac:dyDescent="0.25">
      <c r="A44">
        <v>43</v>
      </c>
      <c r="B44" t="s">
        <v>284</v>
      </c>
      <c r="C44">
        <v>21</v>
      </c>
      <c r="D44" t="s">
        <v>262</v>
      </c>
      <c r="E44" t="s">
        <v>260</v>
      </c>
      <c r="F44" s="20" t="s">
        <v>374</v>
      </c>
      <c r="G44" t="s">
        <v>294</v>
      </c>
      <c r="I44">
        <f>+SUMIFS(Ktgvetes!$Q$5:$Q$19,Ktgvetes!$AA$5:$AA$19,$F44)</f>
        <v>0</v>
      </c>
      <c r="J44">
        <f>+SUMIFS(Ktgvetes!$S$5:$S$19,Ktgvetes!$AA$5:$AA$19,$F44)</f>
        <v>0</v>
      </c>
      <c r="K44">
        <f>+SUMIFS(Ktgvetes!$T$5:$T$19,Ktgvetes!$AA$5:$AA$19,$F44)</f>
        <v>0</v>
      </c>
      <c r="L44">
        <f>+SUMIFS(Ktgvetes!$U$5:$U$19,Ktgvetes!$AA$5:$AA$19,$F44)</f>
        <v>0</v>
      </c>
    </row>
    <row r="45" spans="1:12" x14ac:dyDescent="0.25">
      <c r="A45">
        <v>44</v>
      </c>
      <c r="B45" t="s">
        <v>285</v>
      </c>
      <c r="C45">
        <v>21</v>
      </c>
      <c r="D45" t="s">
        <v>262</v>
      </c>
      <c r="E45" t="s">
        <v>260</v>
      </c>
      <c r="F45" s="20" t="str">
        <f>+CONCATENATE(Táblázat4[[#This Row],[Ktgelemkod]],";",Táblázat4[[#This Row],[Költségelem]])</f>
        <v>44;Utazási költség</v>
      </c>
      <c r="G45" t="s">
        <v>294</v>
      </c>
      <c r="I45">
        <f>+SUMIFS(Ktgvetes!$Q$5:$Q$19,Ktgvetes!$AA$5:$AA$19,$F45)</f>
        <v>0</v>
      </c>
      <c r="J45">
        <f>+SUMIFS(Ktgvetes!$S$5:$S$19,Ktgvetes!$AA$5:$AA$19,$F45)</f>
        <v>0</v>
      </c>
      <c r="K45">
        <f>+SUMIFS(Ktgvetes!$T$5:$T$19,Ktgvetes!$AA$5:$AA$19,$F45)</f>
        <v>0</v>
      </c>
      <c r="L45">
        <f>+SUMIFS(Ktgvetes!$U$5:$U$19,Ktgvetes!$AA$5:$AA$19,$F45)</f>
        <v>0</v>
      </c>
    </row>
    <row r="46" spans="1:12" x14ac:dyDescent="0.25">
      <c r="A46">
        <v>45</v>
      </c>
      <c r="B46" t="s">
        <v>375</v>
      </c>
      <c r="C46">
        <v>22</v>
      </c>
      <c r="D46" t="s">
        <v>375</v>
      </c>
      <c r="E46" t="s">
        <v>231</v>
      </c>
      <c r="F46" s="20" t="str">
        <f>+CONCATENATE(Táblázat4[[#This Row],[Ktgelemkod]],";",Táblázat4[[#This Row],[Költségelem]])</f>
        <v>45;Projektmenedzsmenthez igénybevett szakértői szolgáltatás díja</v>
      </c>
      <c r="G46" t="s">
        <v>294</v>
      </c>
      <c r="I46">
        <f>+SUMIFS(Ktgvetes!$Q$5:$Q$19,Ktgvetes!$AA$5:$AA$19,$F46)</f>
        <v>0</v>
      </c>
      <c r="J46">
        <f>+SUMIFS(Ktgvetes!$S$5:$S$19,Ktgvetes!$AA$5:$AA$19,$F46)</f>
        <v>0</v>
      </c>
      <c r="K46">
        <f>+SUMIFS(Ktgvetes!$T$5:$T$19,Ktgvetes!$AA$5:$AA$19,$F46)</f>
        <v>0</v>
      </c>
      <c r="L46">
        <f>+SUMIFS(Ktgvetes!$U$5:$U$19,Ktgvetes!$AA$5:$AA$19,$F46)</f>
        <v>0</v>
      </c>
    </row>
    <row r="47" spans="1:12" x14ac:dyDescent="0.25">
      <c r="A47">
        <v>46</v>
      </c>
      <c r="B47" t="s">
        <v>376</v>
      </c>
      <c r="C47">
        <v>8</v>
      </c>
      <c r="D47" t="s">
        <v>248</v>
      </c>
      <c r="E47" t="s">
        <v>228</v>
      </c>
      <c r="F47" s="20" t="str">
        <f>+CONCATENATE(Táblázat4[[#This Row],[Ktgelemkod]],";",Táblázat4[[#This Row],[Költségelem]])</f>
        <v>46;Műszaki dokumentáció (engedélyezési, kiviteli és tendertervek, szakági tervekkel)</v>
      </c>
      <c r="G47" t="s">
        <v>294</v>
      </c>
      <c r="I47">
        <f>+SUMIFS(Ktgvetes!$Q$5:$Q$19,Ktgvetes!$AA$5:$AA$19,$F47)</f>
        <v>0</v>
      </c>
      <c r="J47">
        <f>+SUMIFS(Ktgvetes!$S$5:$S$19,Ktgvetes!$AA$5:$AA$19,$F47)</f>
        <v>0</v>
      </c>
      <c r="K47">
        <f>+SUMIFS(Ktgvetes!$T$5:$T$19,Ktgvetes!$AA$5:$AA$19,$F47)</f>
        <v>0</v>
      </c>
      <c r="L47">
        <f>+SUMIFS(Ktgvetes!$U$5:$U$19,Ktgvetes!$AA$5:$AA$19,$F47)</f>
        <v>0</v>
      </c>
    </row>
    <row r="48" spans="1:12" x14ac:dyDescent="0.25">
      <c r="A48">
        <v>47</v>
      </c>
      <c r="B48" t="s">
        <v>377</v>
      </c>
      <c r="C48">
        <v>8</v>
      </c>
      <c r="D48" t="s">
        <v>248</v>
      </c>
      <c r="E48" t="s">
        <v>228</v>
      </c>
      <c r="F48" s="20" t="str">
        <f>+CONCATENATE(Táblázat4[[#This Row],[Ktgelemkod]],";",Táblázat4[[#This Row],[Költségelem]])</f>
        <v>47;Megvalósíthatósági tanulmány</v>
      </c>
      <c r="G48" t="s">
        <v>294</v>
      </c>
      <c r="I48">
        <f>+SUMIFS(Ktgvetes!$Q$5:$Q$19,Ktgvetes!$AA$5:$AA$19,$F48)</f>
        <v>0</v>
      </c>
      <c r="J48">
        <f>+SUMIFS(Ktgvetes!$S$5:$S$19,Ktgvetes!$AA$5:$AA$19,$F48)</f>
        <v>0</v>
      </c>
      <c r="K48">
        <f>+SUMIFS(Ktgvetes!$T$5:$T$19,Ktgvetes!$AA$5:$AA$19,$F48)</f>
        <v>0</v>
      </c>
      <c r="L48">
        <f>+SUMIFS(Ktgvetes!$U$5:$U$19,Ktgvetes!$AA$5:$AA$19,$F48)</f>
        <v>0</v>
      </c>
    </row>
    <row r="49" spans="1:12" x14ac:dyDescent="0.25">
      <c r="A49">
        <v>48</v>
      </c>
      <c r="B49" t="s">
        <v>378</v>
      </c>
      <c r="C49">
        <v>8</v>
      </c>
      <c r="D49" t="s">
        <v>248</v>
      </c>
      <c r="E49" t="s">
        <v>228</v>
      </c>
      <c r="F49" s="20" t="str">
        <f>+CONCATENATE(Táblázat4[[#This Row],[Ktgelemkod]],";",Táblázat4[[#This Row],[Költségelem]])</f>
        <v>48;Projekt-előkészítő Tanulmány</v>
      </c>
      <c r="G49" t="s">
        <v>294</v>
      </c>
      <c r="I49">
        <f>+SUMIFS(Ktgvetes!$Q$5:$Q$19,Ktgvetes!$AA$5:$AA$19,$F49)</f>
        <v>0</v>
      </c>
      <c r="J49">
        <f>+SUMIFS(Ktgvetes!$S$5:$S$19,Ktgvetes!$AA$5:$AA$19,$F49)</f>
        <v>0</v>
      </c>
      <c r="K49">
        <f>+SUMIFS(Ktgvetes!$T$5:$T$19,Ktgvetes!$AA$5:$AA$19,$F49)</f>
        <v>0</v>
      </c>
      <c r="L49">
        <f>+SUMIFS(Ktgvetes!$U$5:$U$19,Ktgvetes!$AA$5:$AA$19,$F49)</f>
        <v>0</v>
      </c>
    </row>
    <row r="50" spans="1:12" x14ac:dyDescent="0.25">
      <c r="A50">
        <v>49</v>
      </c>
      <c r="B50" t="s">
        <v>379</v>
      </c>
      <c r="C50">
        <v>23</v>
      </c>
      <c r="D50" t="s">
        <v>380</v>
      </c>
      <c r="E50" t="s">
        <v>229</v>
      </c>
      <c r="F50" s="20" t="str">
        <f>+CONCATENATE(Táblázat4[[#This Row],[Ktgelemkod]],";",Táblázat4[[#This Row],[Költségelem]])</f>
        <v>49;Tartalék</v>
      </c>
      <c r="G50" t="s">
        <v>294</v>
      </c>
      <c r="I50">
        <f>+SUMIFS(Ktgvetes!$Q$5:$Q$19,Ktgvetes!$AA$5:$AA$19,$F50)</f>
        <v>0</v>
      </c>
      <c r="J50">
        <f>+SUMIFS(Ktgvetes!$S$5:$S$19,Ktgvetes!$AA$5:$AA$19,$F50)</f>
        <v>0</v>
      </c>
      <c r="K50">
        <f>+SUMIFS(Ktgvetes!$T$5:$T$19,Ktgvetes!$AA$5:$AA$19,$F50)</f>
        <v>0</v>
      </c>
      <c r="L50">
        <f>+SUMIFS(Ktgvetes!$U$5:$U$19,Ktgvetes!$AA$5:$AA$19,$F50)</f>
        <v>0</v>
      </c>
    </row>
    <row r="51" spans="1:12" x14ac:dyDescent="0.25">
      <c r="A51">
        <v>50</v>
      </c>
      <c r="B51" t="s">
        <v>381</v>
      </c>
      <c r="C51">
        <v>24</v>
      </c>
      <c r="D51" t="s">
        <v>381</v>
      </c>
      <c r="E51" t="s">
        <v>381</v>
      </c>
      <c r="F51" s="20" t="str">
        <f>+CONCATENATE(Táblázat4[[#This Row],[Ktgelemkod]],";",Táblázat4[[#This Row],[Költségelem]])</f>
        <v>50;Szakmai megvalósításhoz kapcsolódó anyagköltség</v>
      </c>
      <c r="G51" t="s">
        <v>294</v>
      </c>
      <c r="I51">
        <f>+SUMIFS(Ktgvetes!$Q$5:$Q$19,Ktgvetes!$AA$5:$AA$19,$F51)</f>
        <v>48003</v>
      </c>
      <c r="J51">
        <f>+SUMIFS(Ktgvetes!$S$5:$S$19,Ktgvetes!$AA$5:$AA$19,$F51)</f>
        <v>12961</v>
      </c>
      <c r="K51">
        <f>+SUMIFS(Ktgvetes!$T$5:$T$19,Ktgvetes!$AA$5:$AA$19,$F51)</f>
        <v>60964</v>
      </c>
      <c r="L51">
        <f>+SUMIFS(Ktgvetes!$U$5:$U$19,Ktgvetes!$AA$5:$AA$19,$F51)</f>
        <v>60964</v>
      </c>
    </row>
    <row r="52" spans="1:12" x14ac:dyDescent="0.25">
      <c r="F52" s="20"/>
      <c r="I52" s="20">
        <f>SUBTOTAL(109,Táblázat4[Nettó])</f>
        <v>12887535</v>
      </c>
      <c r="J52" s="20">
        <f>SUBTOTAL(109,Táblázat4[[Áfa ]])</f>
        <v>112465</v>
      </c>
      <c r="K52" s="20">
        <f>SUBTOTAL(109,Táblázat4[Bruttó])</f>
        <v>13000000</v>
      </c>
      <c r="L52" s="20">
        <f>SUBTOTAL(109,Táblázat4[Elszámolható])</f>
        <v>13000000</v>
      </c>
    </row>
  </sheetData>
  <sheetProtection formatCells="0" formatColumns="0" formatRows="0"/>
  <pageMargins left="0.7" right="0.7" top="0.75" bottom="0.75" header="0.3" footer="0.3"/>
  <pageSetup paperSize="8" scale="83" orientation="portrait" horizontalDpi="300" verticalDpi="3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defaultRowHeight="15" x14ac:dyDescent="0.25"/>
  <sheetData>
    <row r="1" spans="1:1" ht="135" x14ac:dyDescent="0.25">
      <c r="A1" s="12" t="s">
        <v>393</v>
      </c>
    </row>
    <row r="2" spans="1:1" x14ac:dyDescent="0.25">
      <c r="A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6</vt:i4>
      </vt:variant>
    </vt:vector>
  </HeadingPairs>
  <TitlesOfParts>
    <vt:vector size="14" baseType="lpstr">
      <vt:lpstr>magyarazatok</vt:lpstr>
      <vt:lpstr>Ktgvetes</vt:lpstr>
      <vt:lpstr>ktgek_5mell</vt:lpstr>
      <vt:lpstr>tevneve</vt:lpstr>
      <vt:lpstr>Ktgkat</vt:lpstr>
      <vt:lpstr>Ktgtipus</vt:lpstr>
      <vt:lpstr>Ktgelem</vt:lpstr>
      <vt:lpstr>Munka1</vt:lpstr>
      <vt:lpstr>ktgek5mell</vt:lpstr>
      <vt:lpstr>ktgelem</vt:lpstr>
      <vt:lpstr>ktgkat</vt:lpstr>
      <vt:lpstr>ktgtipus</vt:lpstr>
      <vt:lpstr>Ktgelem!Nyomtatási_terület</vt:lpstr>
      <vt:lpstr>tevneve</vt:lpstr>
    </vt:vector>
  </TitlesOfParts>
  <Company>Városgazada XVIII. kerület Nonprofit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Drimbe István</dc:creator>
  <cp:lastModifiedBy>Wágner Tamás</cp:lastModifiedBy>
  <cp:lastPrinted>2018-09-03T09:51:31Z</cp:lastPrinted>
  <dcterms:created xsi:type="dcterms:W3CDTF">2018-02-19T12:55:40Z</dcterms:created>
  <dcterms:modified xsi:type="dcterms:W3CDTF">2018-11-26T18:49:31Z</dcterms:modified>
</cp:coreProperties>
</file>